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6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<sst xmlns="http://schemas.openxmlformats.org/spreadsheetml/2006/main" count="351" uniqueCount="97">
  <si>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</si>
  <si>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</si>
  <si>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</si>
  <si>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</si>
  <si>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</si>
  <si>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</si>
  <si>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</si>
  <si>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</si>
  <si>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</si>
  <si>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</si>
  <si>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</si>
  <si>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</si>
  <si>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</si>
  <si>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</si>
  <si>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</si>
  <si>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</si>
  <si>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</si>
  <si>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</si>
  <si>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</si>
  <si>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</si>
  <si>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</si>
  <si>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</si>
  <si>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</si>
  <si>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</si>
  <si>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</si>
  <si>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</si>
  <si>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</si>
  <si>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</si>
  <si>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</si>
  <si>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</si>
  <si>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</si>
  <si>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</si>
  <si>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</si>
  <si>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</si>
  <si>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</si>
  <si>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</si>
  <si>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</si>
  <si>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</si>
  <si>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</si>
  <si>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</si>
  <si>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</si>
  <si>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</si>
  <si>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</si>
  <si>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</si>
  <si>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</si>
  <si>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</si>
  <si>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</si>
  <si>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 xml:space="preserve">Contract No:  </t>
  </si>
  <si>
    <t>Quoted Rate in Words</t>
  </si>
  <si>
    <t>Quoted Rate in Figures</t>
  </si>
  <si>
    <t>IOCL</t>
  </si>
  <si>
    <t>Select, At Par, Excess (+), Less (-)</t>
  </si>
  <si>
    <t>Select</t>
  </si>
  <si>
    <t>Name of the Bidder/ Bidding Firm / Company :</t>
  </si>
  <si>
    <r>
      <t xml:space="preserve">Estimated Rate 
in
</t>
    </r>
    <r>
      <rPr>
        <b/>
        <sz val="11"/>
        <color indexed="10"/>
        <rFont val="Arial"/>
        <family val="2"/>
      </rPr>
      <t>Rs.      P</t>
    </r>
  </si>
  <si>
    <t>Each</t>
  </si>
  <si>
    <t>Tender Inviting Authority: The Registrar, Nalanda University</t>
  </si>
  <si>
    <t>MR-I</t>
  </si>
  <si>
    <t>MR-2</t>
  </si>
  <si>
    <r>
      <t xml:space="preserve">TOTAL AMOUNT  With Taxes
in
</t>
    </r>
    <r>
      <rPr>
        <b/>
        <sz val="11"/>
        <color indexed="10"/>
        <rFont val="Arial"/>
        <family val="2"/>
      </rPr>
      <t>Rs.      P</t>
    </r>
  </si>
  <si>
    <t>Supply &amp; Testing of approx 14 to 17W COB Surface/Suspended Mounted Cylinder downlight with CCT of 3000±500k, Housing Aluminum  Diecast, shall have minium CRI of 80 &amp; PF minimum 0.95 with clear glass diffuser &amp; DALI dimmable driver.  LED shall be from Approved Make only. % THD shall not exceed 10% .surge protection minimum 2.5kv. Long life 50,000@L70. Height of the Fixture shall be minimum 120mm. Lumen package shall be 80 L/Watts minimum.</t>
  </si>
  <si>
    <t>Supply &amp; Testing of approx 22 to 27W COB Surface/Suspended Mounted Cylinder downlight with CCT of 3000±500k, Housing Aluminum  Diecast, shall have minium CRI of 80 &amp; PF minimum 0.95 with clear glass diffuser &amp; DALI dimmable driver.  LED shall be from Approved Make only. % THD shall not exceed 10% .surge protection minimum 2.5kv. Long life 50,000@L70. Height of the Fixture shall be minimum 120mm. Lumen package shall be 80 L/Watts minimum.</t>
  </si>
  <si>
    <t>Supply &amp; Testing of approx 36 to 45W COB Surface/Suspended Mounted Cylinder downlight with CCT of 3000±500k, Housing Aluminum  Diecast, shall have minium CRI of 80 &amp; PF minimum 0.95 with clear glass diffuser &amp; DALI dimmable driver.  LED shall be from Approved Make only. % THD shall not exceed 10% .surge protection minimum 2.5kv. Long life 50,000@L70. Height of the Fixture shall be minimum 120mm. Lumen package shall be 80 L/Watts minimum.</t>
  </si>
  <si>
    <t>Supply &amp; Testing of approx 14 to 19W Surfaced CRCA housing  with CCT 3000±500k, shall have minium CRI of 80 &amp; PF minimum 0.95 with High quality PMMA diffuser with highly reflective light guiding plate for glare free &amp; uniform light distribution Light Transmission diffuser &amp; DALI dimmable driver. Operational range 200-270 VAC. LED shall be from Approved Make only. % THD shall not exceed 10% .surge protection minimum 2.5kv.Long life 50,000@L70 . Lumen package shall be 80 L/Watts minimum.</t>
  </si>
  <si>
    <t>Supply &amp; Testing of approx 22 to 28W Surfaced CRCA housing  with CCT 3000±500k, shall have minium CRI of 80 &amp; PF minimum 0.95 with High quality PMMA diffuser with highly reflective light guiding plate for glare free &amp; uniform light distribution Light Transmission diffuser &amp; DALI dimmable driver . Operational range 200-270 VAC. LED shall be from Approved Make only.    % THD shall not exceed 10% .surge protection minimum 2.5kv.Long life 50,000@L70 . Lumen package shall be 80 L/Watts minimum.</t>
  </si>
  <si>
    <t>Supply &amp; Testing of approx 12 to 15W recessed panel light ,powder coated  Aluminium housing  with CCT 3000±500k, shall have minium CRI of 80 &amp; PF minimum 0.95 with High quality PMMA diffuser with highly reflective light guiding plate for glare free &amp; uniform light distribution Light Transmissiondiffuser. Operational range 200-270 VAC. LED shall be from Approved Make only.    % THD shall not exceed 10% .surge protection minimum 2.5kv.Long life 50,000@L70 . Lumen package shall be 80 L/Watts minimum.</t>
  </si>
  <si>
    <t>Supply &amp; Testing of approx 18 to 21W recessed panel light ,powder coated  Aluminium housing  with CCT 3000±500k, shall have minium CRI of 80 &amp; PF minimum 0.95 with High quality PMMA diffuser with highly reflective light guiding plate for glare free &amp; uniform light distribution Light Transmissiondiffuser. Operational range 200-270 VAC. LED shall be from Approved Make only.    % THD shall not exceed 10% .surge protection minimum 2.5kv. . Lumen package shall be 80 L/Watts minimum.</t>
  </si>
  <si>
    <t>Supply &amp; Testing of 9 to 12W -2ft LED PC batten with high efficiency Led light source having CCT of 3000±500k with anti-glare diffuser into a conventional batten with PF minimum 0.95, Long life 50,000@L70  and surge protection minimum 2kv. The LED shall be from Approved Make only. Lumen package shall be 70 L/Watts minimum.</t>
  </si>
  <si>
    <t>Supply &amp; Testing of approx 20 to 30w surfaced/suspended liner light incl of all required mounting Kit ,powder coated  Aluminium  dia cast housing  with CCT 3000±500k, shall have minium CRI of 80 &amp; PF minimum 0.95 with High quality PMMA diffuser  for glare free &amp; uniform light distribution .  LED shall be from Approved Make only.    % THD shall not exceed 15% .surge protection minimum 2.5kv.Long life 50,000@L70 . Lumen package shall be 80 L/Watts minimum.</t>
  </si>
  <si>
    <t>Supply &amp; Testing of approx 35 to 40W surfaced liner light incl of all required mounting Kit  &amp; CCT 3000±500k, shall have minium CRI of 80 &amp; PF minimum 0.95 with High quality PMMA diffuser  for glare free &amp; uniform light distribution .IP 65 protections and moisture proof.  LED shall be from Approved Make only.    % THD shall not exceed 15% .surge protection minimum 2.5kv.Long life 50,000@L70 . Lumen package shall be 80 L/Watts minimum.</t>
  </si>
  <si>
    <t>Supply &amp; Testing of approx 9 to 11W surfaced mounted wall light  &amp; CCT 5700±500k, shall have minium CRI of 80 &amp; PF minimum 0.95 with epoxy white powder coated die cast aluminimim housing with PC diffuser .IP 65 protections and moisture proof.  LED shall be from Approved Make only.    % THD shall not exceed 10% .surge protection minimum 2.5kv.Long life 50,000@L70 . Lumen package shall be 80 L/Watts minimum.</t>
  </si>
  <si>
    <t>Supply &amp; Testing of Suspended approximate 28 to 40W UP-DOWN LED Lighting fixture with Transparent Light Guiding Plate (LGP)-with central downward LED module, ULOR – 50 &amp; DLOR - 50 ,Dimmable &amp; tuneble by RF remote. 3000±500K, CRI minimum 80 &amp; PF minimim 0.95 with long life 50,000@L70 and minimim 2.5kv surge protection. The LED shall be from Approved Make only. Lumen package shall be 80 L/Watts minimum.</t>
  </si>
  <si>
    <t>Supply &amp; Testing of Al. Die cast formed housing, powder coated black or white surface finish, round or square hollow fixture with PMMA diffuser. 3000±500K, Minimum wattage shall be 17w. Minimum size shall be 400x400mm or 400 dia. High efficient LEDs for uniform light distribution. PF minimum 0.95 with long life 50,000@ L 70 and minimim 2.5kv surge protection.. The LED shall be from Approved Make only. Lumen package shall be 80 L/Watts minimum.</t>
  </si>
  <si>
    <t>Supply &amp; Testing of Outdoor recessed mounted step light of appprox 6 to 9W with IP 65 and IK08 impact resistance with integrated high efficient LED. 3000±500K, PF minimum 0.9, with long life 50,000@L70 and minimim 2.5kv surge protection. surge protection minimum 2.5kv. The LED shall be from Approved Make only. Lumen package shall be 80 L/Watts minimum.</t>
  </si>
  <si>
    <t>Supply &amp; Testing of outdoor  post top 25 to 40W light fixture-Durable extruded aluminium housing extruded with PC diffuser on top.clear pole height  2.7 to 4mtr .IP 65 rating and IK09 impact resistance with long life 50,000@L70 and surg protection minimum 5kv.and PF minimum 0.9 requried. The LED shall be from Approved Make only. Lumen package shall be 80 L/Watts minimum. This item shall include the Supply of required length to archive total height minimum of 2.7m, 139 mm outer uniform dia. GI light pole with medium class GI pipe with GI / zinc coating and two coats of paint / pu coats of approved shed complete with base plate as per requirement complete in all respect. This includes suitable bracket made from GI &amp; in same finish of pole as required for the fixture. Junction box shall be in concealed manner. Adequate size cutout with opeanable hinged door should be provided on pole with necessary gasket to ensure water tight arrangement for pulling cables, supply &amp; installation of mcbs, connectors, internal connecting flexible wire from JB to each fixture of 2 X 1.5 sq. mm + 1 X 1.5 sq. mm, spiral earthing using 6 SWG GI wire etc, complete in all respect as per requirement and instruction of engineer in charge. 5700±500</t>
  </si>
  <si>
    <t>Supply &amp; Testing of LED Highbay fixture IP65 protected Die-Cast Aluminium housing, 60 Deg Beam angle for uniform distribution with proper PC lanses. LED shall having LM80 complied as per L70 standard LEDs minimum tested for 10,000 burning hours with 5000K CCT only. LED Make shall befrom approved make only. Maximum power consumption shall be not be exceed 140W and system lumens shall not be less than 18500.  Driver shall be Multi stage Constant Current with voltage range of 150-270 AC. Output voltage of driver should be complied to Safety Extra Low Voltage norms not exceeding 60V DC only. . Driver Power factor shall be 0.95 and above and THD shall be less than 10%. 5700±500K.</t>
  </si>
  <si>
    <t>Supply &amp; Testing of LED FLOOD Light fixture IP65 and IK08 impact resistance protected Die-Cast Aluminium housing, 60 Deg Beam angle for uniform distribution with proper PC lanses. LED shall having LM80 complied as per L70 standard LEDs minimum tested for 10,000 burning hours with 5000±500K CCT only and surg protection minimum 5kv. The LED shall be from Approved Make only. Maximum power consumption shall be not be exceed 250W and system lumens shall not be less than 30,000.  Driver shall be Multi stage Constant Current with voltage range of 150-270 AC. Output voltage of driver should be complied to Safety Extra Low Voltage norms not exceeding 60V DC. Driver Power factor shall be 0.95 and above and THD shall be less than 10%.</t>
  </si>
  <si>
    <t>Supply &amp; Testing of LED FLOOD Light fixture IP65 and IK08 impact resistance protected Die-Cast Aluminium housing, 60 Deg Beam angle for uniform distribution with proper PC lanses. LED shall having LM80 complied as per L70 standard LEDs minimum tested for 10,000 burning hours with 5000±500K CCT only and surg protection minimum 5kv. The LED shall be from Approved Make only. Maximum power consumption shall be not be exceed 415W and system lumens shall not be less than 47,500.  Driver shall be Multi stage Constant Current with voltage range of 150-270 AC. Output voltage of driver should be complied to Safety Extra Low Voltage norms not exceeding 60V DC. Driver Power factor shall be 0.95 and above and THD shall be less than 10%.</t>
  </si>
  <si>
    <t>Supply &amp; Testing of LED Street Light fixture IP66 protected Die-Cast Aluminium housing having uniform distribution with proper PC lanses. LED shall having LM80 complied as per L70 standard LEDs minimum tested for 10,000 burning hours with 5700±500K CCT only. The LED shall be from Approved Make only. Maximum power consumption shall be not be exceed 45W and system lumens shall not be less than 3000±500.  Driver shall be Multi stage Constant Current with voltage range of 150-270 AC. Output voltage of driver should be complied to Safety Extra Low Voltage norms not exceeding 60V DC. Driver Power factor shall be 0.95 and above and THD shall be less than 10%.  This item shall include the Supply of required length to archive total height minimum of 6m, 164 mm outer uniform dia. GI light pole with medium class GI pipe with GI / zinc coating and two coats of paint / pu coats of approved shed complete with base plate as per requirement complete in all respect. This includes suitable bracket made from GI &amp; in same finish of pole as required for the fixture. Junction box shall be in concealed manner. Adequate size cutout with opeanable hinged door should be provided on pole with necessary gasket to ensure water tight arrangement for pulling cables, supply &amp; installation of mcbs, connectors, internal connecting flexible wire from JB to each fixture of 2 X 1.5 sq. mm + 1 X 1.5 sq. mm, spiral earthing using 6 SWG GI wire etc, complete in all respect as per requirement and instruction of engineer in charge.</t>
  </si>
  <si>
    <t>Design of the system &amp; equipments, Mannufactring, Supply, Installation, Testing &amp; Commissiioning (EPC) of 30m High Mast System for Cricket Stadium as per below details
Design,  manufacturing, supply, of  Hot dip galvanised, polygonal (Minimum 20 edges) high masts with fixed head frame suitable for mounting 24 nos. of 2kW metal halide flood light fixtures complete with all accessories as required. The height of the mast from base upto top of head frame shall be 30 mtrs. The mast has been designed considering base wind speed as per IS 875 Part-3.
Supply of foundation bolts manufactured from special steel along with nuts, washers, anchor plate and common template.
Supply, of external manrider unit for accessing the head frame. The unit shall be suitable for safe load carrying capacity of 300Kg with
climb speed not exceeding 9m/min.
Construction of shallow foundation with M25 grade concrete for the highmast considering the safe soil bearing capacity at site as 10
T/sqmtr at 2.5 metre depth with all materials and labour.
Supply of non-integral 2KW Metal halide Fixtures with ballast &amp; 2KW lamp.
Supply, of Low intensity LED type aviation obstruction  luminaires to be mounted on high masts.
Supplying, of  High Mast Lighting  Distribution  Board (HMLDB),  14SWG  CRCA sheet  made  outdoor  type, pedestal  mounted  totally enclosed with IP55 degree of protection with canopy suitable for use on 415 Volts 3-phase, 4 wire, 50 Hz system having required fault capacity, housed with incoming and outgoing, Aluminium bus bars interconnection etc. with indication lamps, accessories etc. However, main power supply to each mast via cable will be provided by client to the location of high mast feeder pillar.
Incomer:
1 No. 200A, 4P MCCB (30kA) with thermo magnetic releases and all required accessories.
1 Set phase indication lights (R, Y, B) Solid state type (LED)
1 No. Volt Meter with VSS &amp; control fuses.
1 No. Ammeter with ASS &amp; CT's.
Set of push buttons for ON/OFF operations.
Busbars:
TP&amp;N aluminium bus bars mounted on SMC supports.
Outgoings:
4 Nos. 63A 4P MCCB (10kA) with thermo-magnetic releases.
4 Nos. 63A 4P POWER CONTACTOR with On time delay timer
30 nos. 20A DPMCB - for flood light control.
1 No. 63A 4P MCCB (10kA) with thermo-magnetic releases. (SPARE)
1 No. 63A 4P POWER CONTACTOR with On time delay timer (SPARE)
6A SPN MCB for Aviation fixture - 2 Nos.
2Nos.63A  TPN MCB for manrider &amp; Misc. use</t>
  </si>
  <si>
    <t>Design of the system &amp; equipments, Mannufactring, Supply, Installation, Testing &amp; Commissiioning (EPC) of 20m High Mast System for Area Lighting as per below details: 
Design,  manufacturing, supply, of  Hot dip galvanised, polygonal (Minimum 20 edges) 20 M high mast shaft in two section suitable for 50 m/sec wind speed as per IS:875 part-III along with head frame, luminaires carriage suitable for 12 nos Flood light luminaires in symmetrical arrangement and other accessories manufactured in factory.
Data- 20 Mt High Mast , Top-150 mm ,Bottom-410 mm ,Section Thickness -3/4 , PCD-490 MM (8 Hole) Supply of raising lowering system comprising double drum winch, 6 mm diameter SS wire rope, trailing cable, connector, integral power tool motor, manual handle, junction box, lightning finial. (Wiring material from JB to individual luminaire &amp; MCB in base compartment are not included and are a part of installation). Supply of foundation bolts manufactured from special steel along with nuts, washers, anchor plate and common template. Size- M30 x 8 nos, 850 MM long, Anchore &amp; Template Plate PCD- 490mm (8 Hole) Supply of Single Dome LED Aviation Light LED Fixtures - 12 Nos. Per High Mast Supply of 240W LED Flood Light for High Mast. Supply of outdoor stand mounted feeder pillar with 32A TPN MCB incomer, single dial time switch, 25A TP contactor for the automatic switching of luminaries, power tool control with 2 no 9 A contactors and raise lower push button, Incoming 35 sq. mm and outgoing 16 &amp; 2.5 sq. mm terminals Construction of shallow foundation with M20 grade concrete for the highmast considering the safe soil bearing capacity at site as 10 T/sqmtr at 2 metre depth with all materials and labour.
Erection of the high mast with the help of suitable tools and plants, wiring of luminaires with all wiring materials like PVC insulated PVC sheathed flexible cable of suitable copper conductor cores of 1.5 sq. mm, lugs and all labour. Note - During Installation Hydra/Crane in Tenderer Scope Provision of GI pipe earthing for High mast with 2.5 M long 40 mm dia GI Pipe including connection to High mast earth terminal with 25 x 3 mm GI flats with all materials and labour. (2nos per mast required) Installation of feeder pillar with connection. Panel Stand grouting civil work includes in item-1 Supply &amp; Laying of LT Cable from Source to each High mast Location &amp; Shiffting of material from Store to site with Vehicle shall be in scope of work. However, main power supply to each mast via cable will be provided by client to the location of high mast feeder pillar.</t>
  </si>
  <si>
    <t>Supply &amp; Testing of approx 8 to 12W Wall Mounted Decorative Fixture with CCT of 3000±500k, Housing Aluminum  Diecast, shall have minium CRI of 80 &amp; PF minimum 0.95 with clear glass diffuser.  LED shall be from Approved Make only. % THD shall not exceed 10% .surge protection minimum 2.5kv. Long life 50,000@L70. Lumen package shall be 80 L/Watts minimum.</t>
  </si>
  <si>
    <t>Supply &amp; Testing of approx 18 to 22W Wall Mounted Decorative Fixture with CCT of 3000±500k, Housing Aluminum  Diecast, shall have minium CRI of 80 &amp; PF minimum 0.95 with clear glass diffuser.  LED shall be from Approved Make only. % THD shall not exceed 10% .surge protection minimum 2.5kv. Long life 50,000@L70. Lumen package shall be 80 L/Watts minimum.</t>
  </si>
  <si>
    <t>Supply &amp; Testing of approx 8 to 12W IP67 and IK09 impact resistance Ground Burial Symatrical Light Fixture with CCT of 3000±500k, Housing Aluminum  Diecast, PF minimum 0.95 with toughen glass diffuser.  LED shall be from Approved Make only. % THD shall not exceed 12% .surge protection minimum 2.5kv. Long life 50,000@L70. Lumen package shall be 80 L/Watts minimum.</t>
  </si>
  <si>
    <t>Design of system architecture, Supply &amp; Testing of External Smart RF Controller, Gateway complete system with all required hardware, software, GUI, control cabling etc for any kind of LED Street light Fixture having followings:
Input Voltage 140 to 270 V Power Consumption not exceeding 2W Single Chennel Shall Measure Volage, Current, Power, PF, Burning Hours Inbuilt Surge Protection for 5 KV
Ele Protection of Over Load &amp; Short CIrcuit Galvenically Isolated for MV &amp; LV Operating Conditions -2 to 70deg IP 65 Shall work on 2.4 GHz, IEEE 802.15.4 self forming, self healing, RF network, Zigbee protocol, 8.65 MHz, self forming, self healing, RF network, 6LowPAN Network Security 128 AES Encryption Suitable to mount inside the pole / fixture housing Self Powered from available 230 V in the street light pole 5 Year Subscription of all reated services for each fixture This shall incude supply, installation, terminations &amp; testing of all required interconnection wires between field device to fixture / ballast &amp; gateway to other hardware etc.</t>
  </si>
  <si>
    <t>Design of System Architecture, Supply &amp; Testing of DALI based lighting control system including required all misc accessories &amp; supporting items. Components are given below.
Supply &amp; Testing of DIN Rail Infusion Controller. Ethernet enabled / Plug-and-play design / 5 nos of RS-232 ports / 2 nos of RS-485 ports / 120 low voltage stations / Clips on 35mm DIN rail (9 modules wide) / Built-in USB port / SD Memory Card /Extremely fast processor /Runs on upgradeable internal software. Should have in built access over internet for trouble shooting, maintenance, firmware upgrades and updates.</t>
  </si>
  <si>
    <t>Supply &amp; Testing of Power Supply 36V-3amp / DIN rail mount /  Convection cooling (no fan) / Maximum station integration (120 wirelink and 60 ethernetbus stations).</t>
  </si>
  <si>
    <t>Supply &amp; Testing of DMX Dali Gateway   / Can be operated as a DMX transmitter and as a DMX receiver simultaneously / Clips on to a 35-mm DIN rail Max. DMX addresses: 512 / Dali : 64 Ballast.</t>
  </si>
  <si>
    <t>Supply &amp; Testing of Station bus cable.   Two conductors / Free topology / No polarity / Max 90pF/m and Diameter 1.3mm²</t>
  </si>
  <si>
    <t>Set</t>
  </si>
  <si>
    <t>Per Fixture to be controlled</t>
  </si>
  <si>
    <t>Each Set</t>
  </si>
  <si>
    <t>Rm</t>
  </si>
  <si>
    <t>Light fixtures for permanent Campus of Of NU Rajgir. under Package 6A of Phase 1 Construction</t>
  </si>
  <si>
    <t>Name of Work: Light fixtures for permanent Campus of Of NU Rajgir. under Package 6A of Phase 1 Construction</t>
  </si>
  <si>
    <t>Supply of License for minimum 5 users for access through iPAD /smart device, control display system for remote conrol and supplier has to extend the INTEGRATION support WITH BMS of the university.</t>
  </si>
  <si>
    <t>Supply Installation/fixing &amp; Testing of outdoor 8 to 11W bollards light fixture-extruded aluminium housing with graphite grey finish with PMMA diffuser.clear bollard height 600 to 800mm.IP 65 rating and IK09 impact resistance with long life 50,000@L70 and surg protection minimum 2 kv.and PF minimum 0.9 requried . The LED shall be from Approved Make only.  5700±500K</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</si>
</sst>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ahoma"/>
      <family val="2"/>
    </font>
    <font>
      <sz val="11"/>
      <name val="Tahoma"/>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2">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70"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71"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2"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3"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4" fillId="0" borderId="11" xfId="59" applyNumberFormat="1" applyFont="1" applyFill="1" applyBorder="1" applyAlignment="1">
      <alignment vertical="top"/>
      <protection/>
    </xf>
    <xf numFmtId="10" fontId="75"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17" fillId="0" borderId="11" xfId="0" applyFont="1" applyFill="1" applyBorder="1" applyAlignment="1">
      <alignment horizontal="justify" vertical="top" wrapText="1"/>
    </xf>
    <xf numFmtId="0" fontId="17" fillId="0" borderId="11" xfId="0" applyFont="1" applyFill="1" applyBorder="1" applyAlignment="1">
      <alignment horizontal="left" vertical="top" wrapText="1"/>
    </xf>
    <xf numFmtId="0" fontId="48" fillId="0" borderId="11" xfId="0" applyFont="1" applyFill="1" applyBorder="1" applyAlignment="1">
      <alignment horizontal="left" vertical="top" wrapText="1"/>
    </xf>
    <xf numFmtId="0" fontId="17" fillId="0" borderId="11" xfId="0" applyFont="1" applyFill="1" applyBorder="1" applyAlignment="1">
      <alignment vertical="top" wrapText="1"/>
    </xf>
    <xf numFmtId="0" fontId="18" fillId="0" borderId="11" xfId="0" applyFont="1" applyFill="1" applyBorder="1" applyAlignment="1">
      <alignment horizontal="justify" vertical="top" wrapText="1"/>
    </xf>
    <xf numFmtId="0" fontId="17" fillId="0" borderId="11" xfId="0" applyFont="1" applyFill="1" applyBorder="1" applyAlignment="1">
      <alignment vertical="top"/>
    </xf>
    <xf numFmtId="174" fontId="19" fillId="0" borderId="11" xfId="59" applyNumberFormat="1" applyFont="1" applyFill="1" applyBorder="1" applyAlignment="1">
      <alignment vertical="top"/>
      <protection/>
    </xf>
    <xf numFmtId="0" fontId="19" fillId="0" borderId="11" xfId="57" applyNumberFormat="1" applyFont="1" applyFill="1" applyBorder="1" applyAlignment="1">
      <alignment horizontal="left" vertical="top"/>
      <protection/>
    </xf>
    <xf numFmtId="2" fontId="19" fillId="0" borderId="11" xfId="59" applyNumberFormat="1" applyFont="1" applyFill="1" applyBorder="1" applyAlignment="1">
      <alignment vertical="top"/>
      <protection/>
    </xf>
    <xf numFmtId="0" fontId="19" fillId="0" borderId="11" xfId="57" applyNumberFormat="1" applyFont="1" applyFill="1" applyBorder="1" applyAlignment="1">
      <alignment horizontal="left"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II48"/>
  <sheetViews>
    <sheetView showGridLines="0" zoomScale="75" zoomScaleNormal="75" zoomScalePageLayoutView="0" workbookViewId="0" topLeftCell="A39">
      <selection activeCell="D46" sqref="D46"/>
    </sheetView>
  </sheetViews>
  <sheetFormatPr defaultColWidth="9.140625" defaultRowHeight="15"/>
  <cols>
    <col min="1" max="1" width="14.8515625" style="28" customWidth="1"/>
    <col min="2" max="2" width="122.8515625" style="28" customWidth="1"/>
    <col min="3" max="3" width="21.85156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1"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5" t="str">
        <f>B2&amp;" BoQ"</f>
        <v>Percentage BoQ</v>
      </c>
      <c r="B1" s="85"/>
      <c r="C1" s="85"/>
      <c r="D1" s="85"/>
      <c r="E1" s="85"/>
      <c r="F1" s="85"/>
      <c r="G1" s="85"/>
      <c r="H1" s="85"/>
      <c r="I1" s="85"/>
      <c r="J1" s="85"/>
      <c r="K1" s="85"/>
      <c r="L1" s="85"/>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51</v>
      </c>
      <c r="C3" s="1" t="s">
        <v>50</v>
      </c>
      <c r="IE3" s="3"/>
      <c r="IF3" s="3"/>
      <c r="IG3" s="3"/>
      <c r="IH3" s="3"/>
      <c r="II3" s="3"/>
    </row>
    <row r="4" spans="1:243" s="5" customFormat="1" ht="30.75" customHeight="1">
      <c r="A4" s="86" t="s">
        <v>56</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6"/>
      <c r="IF4" s="6"/>
      <c r="IG4" s="6"/>
      <c r="IH4" s="6"/>
      <c r="II4" s="6"/>
    </row>
    <row r="5" spans="1:243" s="5" customFormat="1" ht="30.75" customHeight="1">
      <c r="A5" s="86" t="s">
        <v>94</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6"/>
      <c r="IF5" s="6"/>
      <c r="IG5" s="6"/>
      <c r="IH5" s="6"/>
      <c r="II5" s="6"/>
    </row>
    <row r="6" spans="1:243" s="5" customFormat="1" ht="30.75" customHeight="1">
      <c r="A6" s="86" t="s">
        <v>47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6"/>
      <c r="IF6" s="6"/>
      <c r="IG6" s="6"/>
      <c r="IH6" s="6"/>
      <c r="II6" s="6"/>
    </row>
    <row r="7" spans="1:243" s="5"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6"/>
      <c r="IF7" s="6"/>
      <c r="IG7" s="6"/>
      <c r="IH7" s="6"/>
      <c r="II7" s="6"/>
    </row>
    <row r="8" spans="1:243" s="7" customFormat="1" ht="58.5" customHeight="1">
      <c r="A8" s="31" t="s">
        <v>53</v>
      </c>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90"/>
      <c r="IE8" s="8"/>
      <c r="IF8" s="8"/>
      <c r="IG8" s="8"/>
      <c r="IH8" s="8"/>
      <c r="II8" s="8"/>
    </row>
    <row r="9" spans="1:243" s="9" customFormat="1" ht="61.5" customHeight="1">
      <c r="A9" s="79"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54</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3" t="s">
        <v>59</v>
      </c>
      <c r="BB11" s="33" t="s">
        <v>30</v>
      </c>
      <c r="BC11" s="33"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15">
      <c r="A13" s="34">
        <v>1</v>
      </c>
      <c r="B13" s="35" t="s">
        <v>93</v>
      </c>
      <c r="C13" s="36"/>
      <c r="D13" s="37"/>
      <c r="E13" s="15"/>
      <c r="F13" s="38"/>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E13" s="22">
        <v>1</v>
      </c>
      <c r="IF13" s="22" t="s">
        <v>32</v>
      </c>
      <c r="IG13" s="22" t="s">
        <v>33</v>
      </c>
      <c r="IH13" s="22">
        <v>10</v>
      </c>
      <c r="II13" s="22" t="s">
        <v>34</v>
      </c>
    </row>
    <row r="14" spans="1:243" s="21" customFormat="1" ht="75">
      <c r="A14" s="34">
        <f>A13+1</f>
        <v>2</v>
      </c>
      <c r="B14" s="69" t="s">
        <v>60</v>
      </c>
      <c r="C14" s="36" t="s">
        <v>57</v>
      </c>
      <c r="D14" s="75">
        <v>2511.24</v>
      </c>
      <c r="E14" s="76" t="s">
        <v>55</v>
      </c>
      <c r="F14" s="77">
        <v>3806.88</v>
      </c>
      <c r="G14" s="23"/>
      <c r="H14" s="16"/>
      <c r="I14" s="38" t="s">
        <v>36</v>
      </c>
      <c r="J14" s="17">
        <f aca="true" t="shared" si="0" ref="J14:J44">IF(I14="Less(-)",-1,1)</f>
        <v>1</v>
      </c>
      <c r="K14" s="18" t="s">
        <v>46</v>
      </c>
      <c r="L14" s="18" t="s">
        <v>6</v>
      </c>
      <c r="M14" s="44"/>
      <c r="N14" s="23"/>
      <c r="O14" s="23"/>
      <c r="P14" s="45"/>
      <c r="Q14" s="23"/>
      <c r="R14" s="23"/>
      <c r="S14" s="45"/>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2">
        <f aca="true" t="shared" si="1" ref="BA14:BA20">total_amount_ba($B$2,$D$2,D14,F14,J14,K14,M14)</f>
        <v>9559989.33</v>
      </c>
      <c r="BB14" s="68">
        <f aca="true" t="shared" si="2" ref="BB14:BB20">BA14+SUM(N14:AZ14)</f>
        <v>9559989.33</v>
      </c>
      <c r="BC14" s="43" t="str">
        <f aca="true" t="shared" si="3" ref="BC14:BC22">SpellNumber(L14,BB14)</f>
        <v>INR  Ninety Five Lakh Fifty Nine Thousand Nine Hundred &amp; Eighty Nine  and Paise Thirty Three Only</v>
      </c>
      <c r="IE14" s="22">
        <v>1.01</v>
      </c>
      <c r="IF14" s="22" t="s">
        <v>37</v>
      </c>
      <c r="IG14" s="22" t="s">
        <v>33</v>
      </c>
      <c r="IH14" s="22">
        <v>123.223</v>
      </c>
      <c r="II14" s="22" t="s">
        <v>35</v>
      </c>
    </row>
    <row r="15" spans="1:243" s="21" customFormat="1" ht="75">
      <c r="A15" s="34">
        <f aca="true" t="shared" si="4" ref="A15:A44">A14+1</f>
        <v>3</v>
      </c>
      <c r="B15" s="70" t="s">
        <v>61</v>
      </c>
      <c r="C15" s="36" t="s">
        <v>58</v>
      </c>
      <c r="D15" s="75">
        <v>2343.96</v>
      </c>
      <c r="E15" s="76" t="s">
        <v>55</v>
      </c>
      <c r="F15" s="77">
        <v>4706.69</v>
      </c>
      <c r="G15" s="23"/>
      <c r="H15" s="23"/>
      <c r="I15" s="38" t="s">
        <v>36</v>
      </c>
      <c r="J15" s="17">
        <f t="shared" si="0"/>
        <v>1</v>
      </c>
      <c r="K15" s="18" t="s">
        <v>46</v>
      </c>
      <c r="L15" s="18" t="s">
        <v>6</v>
      </c>
      <c r="M15" s="46"/>
      <c r="N15" s="23"/>
      <c r="O15" s="23"/>
      <c r="P15" s="45"/>
      <c r="Q15" s="23"/>
      <c r="R15" s="23"/>
      <c r="S15" s="45"/>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2">
        <f t="shared" si="1"/>
        <v>11032293.09</v>
      </c>
      <c r="BB15" s="68">
        <f t="shared" si="2"/>
        <v>11032293.09</v>
      </c>
      <c r="BC15" s="43" t="str">
        <f t="shared" si="3"/>
        <v>INR  One Crore Ten Lakh Thirty Two Thousand Two Hundred &amp; Ninety Three  and Paise Nine Only</v>
      </c>
      <c r="IE15" s="22">
        <v>3</v>
      </c>
      <c r="IF15" s="22" t="s">
        <v>41</v>
      </c>
      <c r="IG15" s="22" t="s">
        <v>42</v>
      </c>
      <c r="IH15" s="22">
        <v>10</v>
      </c>
      <c r="II15" s="22" t="s">
        <v>35</v>
      </c>
    </row>
    <row r="16" spans="1:243" s="21" customFormat="1" ht="75">
      <c r="A16" s="34">
        <f t="shared" si="4"/>
        <v>4</v>
      </c>
      <c r="B16" s="70" t="s">
        <v>62</v>
      </c>
      <c r="C16" s="36"/>
      <c r="D16" s="75">
        <v>2232.78</v>
      </c>
      <c r="E16" s="76" t="s">
        <v>55</v>
      </c>
      <c r="F16" s="77">
        <v>6367.87</v>
      </c>
      <c r="G16" s="23"/>
      <c r="H16" s="23"/>
      <c r="I16" s="38" t="s">
        <v>36</v>
      </c>
      <c r="J16" s="17">
        <f t="shared" si="0"/>
        <v>1</v>
      </c>
      <c r="K16" s="18" t="s">
        <v>46</v>
      </c>
      <c r="L16" s="18" t="s">
        <v>6</v>
      </c>
      <c r="M16" s="46"/>
      <c r="N16" s="23"/>
      <c r="O16" s="23"/>
      <c r="P16" s="45"/>
      <c r="Q16" s="23"/>
      <c r="R16" s="23"/>
      <c r="S16" s="45"/>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2">
        <f t="shared" si="1"/>
        <v>14218052.78</v>
      </c>
      <c r="BB16" s="68">
        <f t="shared" si="2"/>
        <v>14218052.78</v>
      </c>
      <c r="BC16" s="43" t="str">
        <f t="shared" si="3"/>
        <v>INR  One Crore Forty Two Lakh Eighteen Thousand  &amp;Fifty Two  and Paise Seventy Eight Only</v>
      </c>
      <c r="IE16" s="22">
        <v>3</v>
      </c>
      <c r="IF16" s="22" t="s">
        <v>41</v>
      </c>
      <c r="IG16" s="22" t="s">
        <v>42</v>
      </c>
      <c r="IH16" s="22">
        <v>10</v>
      </c>
      <c r="II16" s="22" t="s">
        <v>35</v>
      </c>
    </row>
    <row r="17" spans="1:243" s="21" customFormat="1" ht="75">
      <c r="A17" s="34">
        <f t="shared" si="4"/>
        <v>5</v>
      </c>
      <c r="B17" s="70" t="s">
        <v>63</v>
      </c>
      <c r="C17" s="36"/>
      <c r="D17" s="75">
        <v>627.3</v>
      </c>
      <c r="E17" s="76" t="s">
        <v>55</v>
      </c>
      <c r="F17" s="77">
        <v>3460.8</v>
      </c>
      <c r="G17" s="23"/>
      <c r="H17" s="23"/>
      <c r="I17" s="38" t="s">
        <v>36</v>
      </c>
      <c r="J17" s="17">
        <f t="shared" si="0"/>
        <v>1</v>
      </c>
      <c r="K17" s="18" t="s">
        <v>46</v>
      </c>
      <c r="L17" s="18" t="s">
        <v>6</v>
      </c>
      <c r="M17" s="46"/>
      <c r="N17" s="23"/>
      <c r="O17" s="23"/>
      <c r="P17" s="45"/>
      <c r="Q17" s="23"/>
      <c r="R17" s="23"/>
      <c r="S17" s="45"/>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2">
        <f t="shared" si="1"/>
        <v>2170959.84</v>
      </c>
      <c r="BB17" s="68">
        <f t="shared" si="2"/>
        <v>2170959.84</v>
      </c>
      <c r="BC17" s="43" t="str">
        <f t="shared" si="3"/>
        <v>INR  Twenty One Lakh Seventy Thousand Nine Hundred &amp; Fifty Nine  and Paise Eighty Four Only</v>
      </c>
      <c r="IE17" s="22">
        <v>1.01</v>
      </c>
      <c r="IF17" s="22" t="s">
        <v>37</v>
      </c>
      <c r="IG17" s="22" t="s">
        <v>33</v>
      </c>
      <c r="IH17" s="22">
        <v>123.223</v>
      </c>
      <c r="II17" s="22" t="s">
        <v>35</v>
      </c>
    </row>
    <row r="18" spans="1:243" s="21" customFormat="1" ht="75">
      <c r="A18" s="34">
        <f t="shared" si="4"/>
        <v>6</v>
      </c>
      <c r="B18" s="70" t="s">
        <v>64</v>
      </c>
      <c r="C18" s="36"/>
      <c r="D18" s="75">
        <v>1469.82</v>
      </c>
      <c r="E18" s="76" t="s">
        <v>55</v>
      </c>
      <c r="F18" s="77">
        <v>4571.72</v>
      </c>
      <c r="G18" s="23"/>
      <c r="H18" s="23"/>
      <c r="I18" s="38" t="s">
        <v>36</v>
      </c>
      <c r="J18" s="17">
        <f t="shared" si="0"/>
        <v>1</v>
      </c>
      <c r="K18" s="18" t="s">
        <v>46</v>
      </c>
      <c r="L18" s="18" t="s">
        <v>6</v>
      </c>
      <c r="M18" s="46"/>
      <c r="N18" s="23"/>
      <c r="O18" s="23"/>
      <c r="P18" s="45"/>
      <c r="Q18" s="23"/>
      <c r="R18" s="23"/>
      <c r="S18" s="45"/>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2">
        <f t="shared" si="1"/>
        <v>6719605.49</v>
      </c>
      <c r="BB18" s="68">
        <f t="shared" si="2"/>
        <v>6719605.49</v>
      </c>
      <c r="BC18" s="43" t="str">
        <f t="shared" si="3"/>
        <v>INR  Sixty Seven Lakh Nineteen Thousand Six Hundred &amp; Five  and Paise Forty Nine Only</v>
      </c>
      <c r="IE18" s="22">
        <v>1.02</v>
      </c>
      <c r="IF18" s="22" t="s">
        <v>38</v>
      </c>
      <c r="IG18" s="22" t="s">
        <v>39</v>
      </c>
      <c r="IH18" s="22">
        <v>213</v>
      </c>
      <c r="II18" s="22" t="s">
        <v>35</v>
      </c>
    </row>
    <row r="19" spans="1:243" s="21" customFormat="1" ht="75">
      <c r="A19" s="34">
        <f t="shared" si="4"/>
        <v>7</v>
      </c>
      <c r="B19" s="70" t="s">
        <v>65</v>
      </c>
      <c r="C19" s="36"/>
      <c r="D19" s="75">
        <v>948.6</v>
      </c>
      <c r="E19" s="76" t="s">
        <v>55</v>
      </c>
      <c r="F19" s="77">
        <v>3096.72</v>
      </c>
      <c r="G19" s="23"/>
      <c r="H19" s="23"/>
      <c r="I19" s="38" t="s">
        <v>36</v>
      </c>
      <c r="J19" s="17">
        <f t="shared" si="0"/>
        <v>1</v>
      </c>
      <c r="K19" s="18" t="s">
        <v>46</v>
      </c>
      <c r="L19" s="18" t="s">
        <v>6</v>
      </c>
      <c r="M19" s="46"/>
      <c r="N19" s="23"/>
      <c r="O19" s="23"/>
      <c r="P19" s="45"/>
      <c r="Q19" s="23"/>
      <c r="R19" s="23"/>
      <c r="S19" s="45"/>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2">
        <f t="shared" si="1"/>
        <v>2937548.59</v>
      </c>
      <c r="BB19" s="68">
        <f t="shared" si="2"/>
        <v>2937548.59</v>
      </c>
      <c r="BC19" s="43" t="str">
        <f t="shared" si="3"/>
        <v>INR  Twenty Nine Lakh Thirty Seven Thousand Five Hundred &amp; Forty Eight  and Paise Fifty Nine Only</v>
      </c>
      <c r="IE19" s="22">
        <v>2</v>
      </c>
      <c r="IF19" s="22" t="s">
        <v>32</v>
      </c>
      <c r="IG19" s="22" t="s">
        <v>40</v>
      </c>
      <c r="IH19" s="22">
        <v>10</v>
      </c>
      <c r="II19" s="22" t="s">
        <v>35</v>
      </c>
    </row>
    <row r="20" spans="1:243" s="21" customFormat="1" ht="75">
      <c r="A20" s="34">
        <f t="shared" si="4"/>
        <v>8</v>
      </c>
      <c r="B20" s="70" t="s">
        <v>66</v>
      </c>
      <c r="C20" s="36"/>
      <c r="D20" s="75">
        <v>95.88</v>
      </c>
      <c r="E20" s="76" t="s">
        <v>55</v>
      </c>
      <c r="F20" s="77">
        <v>3444.07</v>
      </c>
      <c r="G20" s="23"/>
      <c r="H20" s="16"/>
      <c r="I20" s="38" t="s">
        <v>36</v>
      </c>
      <c r="J20" s="17">
        <f t="shared" si="0"/>
        <v>1</v>
      </c>
      <c r="K20" s="18" t="s">
        <v>46</v>
      </c>
      <c r="L20" s="18" t="s">
        <v>6</v>
      </c>
      <c r="M20" s="44"/>
      <c r="N20" s="23"/>
      <c r="O20" s="23"/>
      <c r="P20" s="45"/>
      <c r="Q20" s="23"/>
      <c r="R20" s="23"/>
      <c r="S20" s="45"/>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2">
        <f t="shared" si="1"/>
        <v>330217.43</v>
      </c>
      <c r="BB20" s="68">
        <f t="shared" si="2"/>
        <v>330217.43</v>
      </c>
      <c r="BC20" s="43" t="str">
        <f t="shared" si="3"/>
        <v>INR  Three Lakh Thirty Thousand Two Hundred &amp; Seventeen  and Paise Forty Three Only</v>
      </c>
      <c r="IE20" s="22">
        <v>1.01</v>
      </c>
      <c r="IF20" s="22" t="s">
        <v>37</v>
      </c>
      <c r="IG20" s="22" t="s">
        <v>33</v>
      </c>
      <c r="IH20" s="22">
        <v>123.223</v>
      </c>
      <c r="II20" s="22" t="s">
        <v>35</v>
      </c>
    </row>
    <row r="21" spans="1:243" s="21" customFormat="1" ht="60">
      <c r="A21" s="34">
        <f t="shared" si="4"/>
        <v>9</v>
      </c>
      <c r="B21" s="70" t="s">
        <v>67</v>
      </c>
      <c r="C21" s="36"/>
      <c r="D21" s="75">
        <v>262.14</v>
      </c>
      <c r="E21" s="76" t="s">
        <v>55</v>
      </c>
      <c r="F21" s="77">
        <v>272.87</v>
      </c>
      <c r="G21" s="23"/>
      <c r="H21" s="23"/>
      <c r="I21" s="38" t="s">
        <v>36</v>
      </c>
      <c r="J21" s="17">
        <f t="shared" si="0"/>
        <v>1</v>
      </c>
      <c r="K21" s="18" t="s">
        <v>46</v>
      </c>
      <c r="L21" s="18" t="s">
        <v>6</v>
      </c>
      <c r="M21" s="46"/>
      <c r="N21" s="23"/>
      <c r="O21" s="23"/>
      <c r="P21" s="45"/>
      <c r="Q21" s="23"/>
      <c r="R21" s="23"/>
      <c r="S21" s="45"/>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2">
        <f aca="true" t="shared" si="5" ref="BA21:BA30">total_amount_ba($B$2,$D$2,D21,F21,J21,K21,M21)</f>
        <v>71530.14</v>
      </c>
      <c r="BB21" s="68">
        <f aca="true" t="shared" si="6" ref="BB21:BB30">BA21+SUM(N21:AZ21)</f>
        <v>71530.14</v>
      </c>
      <c r="BC21" s="43" t="str">
        <f t="shared" si="3"/>
        <v>INR  Seventy One Thousand Five Hundred &amp; Thirty  and Paise Fourteen Only</v>
      </c>
      <c r="IE21" s="22">
        <v>1.02</v>
      </c>
      <c r="IF21" s="22" t="s">
        <v>38</v>
      </c>
      <c r="IG21" s="22" t="s">
        <v>39</v>
      </c>
      <c r="IH21" s="22">
        <v>213</v>
      </c>
      <c r="II21" s="22" t="s">
        <v>35</v>
      </c>
    </row>
    <row r="22" spans="1:243" s="21" customFormat="1" ht="75">
      <c r="A22" s="34">
        <f t="shared" si="4"/>
        <v>10</v>
      </c>
      <c r="B22" s="70" t="s">
        <v>68</v>
      </c>
      <c r="C22" s="36"/>
      <c r="D22" s="75">
        <v>406.98</v>
      </c>
      <c r="E22" s="76" t="s">
        <v>55</v>
      </c>
      <c r="F22" s="77">
        <v>922.88</v>
      </c>
      <c r="G22" s="23"/>
      <c r="H22" s="23"/>
      <c r="I22" s="38" t="s">
        <v>36</v>
      </c>
      <c r="J22" s="17">
        <f t="shared" si="0"/>
        <v>1</v>
      </c>
      <c r="K22" s="18" t="s">
        <v>46</v>
      </c>
      <c r="L22" s="18" t="s">
        <v>6</v>
      </c>
      <c r="M22" s="46"/>
      <c r="N22" s="23"/>
      <c r="O22" s="23"/>
      <c r="P22" s="45"/>
      <c r="Q22" s="23"/>
      <c r="R22" s="23"/>
      <c r="S22" s="45"/>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2">
        <f t="shared" si="5"/>
        <v>375593.7</v>
      </c>
      <c r="BB22" s="68">
        <f t="shared" si="6"/>
        <v>375593.7</v>
      </c>
      <c r="BC22" s="43" t="str">
        <f t="shared" si="3"/>
        <v>INR  Three Lakh Seventy Five Thousand Five Hundred &amp; Ninety Three  and Paise Seventy Only</v>
      </c>
      <c r="IE22" s="22">
        <v>2</v>
      </c>
      <c r="IF22" s="22" t="s">
        <v>32</v>
      </c>
      <c r="IG22" s="22" t="s">
        <v>40</v>
      </c>
      <c r="IH22" s="22">
        <v>10</v>
      </c>
      <c r="II22" s="22" t="s">
        <v>35</v>
      </c>
    </row>
    <row r="23" spans="1:243" s="21" customFormat="1" ht="63">
      <c r="A23" s="34">
        <f t="shared" si="4"/>
        <v>11</v>
      </c>
      <c r="B23" s="71" t="s">
        <v>69</v>
      </c>
      <c r="C23" s="36"/>
      <c r="D23" s="75">
        <v>410.04</v>
      </c>
      <c r="E23" s="76" t="s">
        <v>55</v>
      </c>
      <c r="F23" s="77">
        <v>2884</v>
      </c>
      <c r="G23" s="23"/>
      <c r="H23" s="23"/>
      <c r="I23" s="38" t="s">
        <v>36</v>
      </c>
      <c r="J23" s="17">
        <f t="shared" si="0"/>
        <v>1</v>
      </c>
      <c r="K23" s="18" t="s">
        <v>46</v>
      </c>
      <c r="L23" s="18" t="s">
        <v>6</v>
      </c>
      <c r="M23" s="46"/>
      <c r="N23" s="23"/>
      <c r="O23" s="23"/>
      <c r="P23" s="45"/>
      <c r="Q23" s="23"/>
      <c r="R23" s="23"/>
      <c r="S23" s="45"/>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2">
        <f t="shared" si="5"/>
        <v>1182555.36</v>
      </c>
      <c r="BB23" s="68">
        <f t="shared" si="6"/>
        <v>1182555.36</v>
      </c>
      <c r="BC23" s="43" t="str">
        <f aca="true" t="shared" si="7" ref="BC23:BC30">SpellNumber(L23,BB23)</f>
        <v>INR  Eleven Lakh Eighty Two Thousand Five Hundred &amp; Fifty Five  and Paise Thirty Six Only</v>
      </c>
      <c r="IE23" s="22">
        <v>3</v>
      </c>
      <c r="IF23" s="22" t="s">
        <v>41</v>
      </c>
      <c r="IG23" s="22" t="s">
        <v>42</v>
      </c>
      <c r="IH23" s="22">
        <v>10</v>
      </c>
      <c r="II23" s="22" t="s">
        <v>35</v>
      </c>
    </row>
    <row r="24" spans="1:243" s="21" customFormat="1" ht="63">
      <c r="A24" s="34">
        <f t="shared" si="4"/>
        <v>12</v>
      </c>
      <c r="B24" s="71" t="s">
        <v>70</v>
      </c>
      <c r="C24" s="36"/>
      <c r="D24" s="75">
        <v>74.46</v>
      </c>
      <c r="E24" s="76" t="s">
        <v>55</v>
      </c>
      <c r="F24" s="77">
        <v>1152.45</v>
      </c>
      <c r="G24" s="23"/>
      <c r="H24" s="23"/>
      <c r="I24" s="38" t="s">
        <v>36</v>
      </c>
      <c r="J24" s="17">
        <f t="shared" si="0"/>
        <v>1</v>
      </c>
      <c r="K24" s="18" t="s">
        <v>46</v>
      </c>
      <c r="L24" s="18" t="s">
        <v>6</v>
      </c>
      <c r="M24" s="46"/>
      <c r="N24" s="23"/>
      <c r="O24" s="23"/>
      <c r="P24" s="45"/>
      <c r="Q24" s="23"/>
      <c r="R24" s="23"/>
      <c r="S24" s="45"/>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2">
        <f t="shared" si="5"/>
        <v>85811.43</v>
      </c>
      <c r="BB24" s="68">
        <f t="shared" si="6"/>
        <v>85811.43</v>
      </c>
      <c r="BC24" s="43" t="str">
        <f t="shared" si="7"/>
        <v>INR  Eighty Five Thousand Eight Hundred &amp; Eleven  and Paise Forty Three Only</v>
      </c>
      <c r="IE24" s="22">
        <v>1.01</v>
      </c>
      <c r="IF24" s="22" t="s">
        <v>37</v>
      </c>
      <c r="IG24" s="22" t="s">
        <v>33</v>
      </c>
      <c r="IH24" s="22">
        <v>123.223</v>
      </c>
      <c r="II24" s="22" t="s">
        <v>35</v>
      </c>
    </row>
    <row r="25" spans="1:243" s="21" customFormat="1" ht="60">
      <c r="A25" s="34">
        <f t="shared" si="4"/>
        <v>13</v>
      </c>
      <c r="B25" s="72" t="s">
        <v>71</v>
      </c>
      <c r="C25" s="36"/>
      <c r="D25" s="75">
        <v>65.28</v>
      </c>
      <c r="E25" s="76" t="s">
        <v>55</v>
      </c>
      <c r="F25" s="77">
        <v>6344.8</v>
      </c>
      <c r="G25" s="23"/>
      <c r="H25" s="23"/>
      <c r="I25" s="38" t="s">
        <v>36</v>
      </c>
      <c r="J25" s="17">
        <f t="shared" si="0"/>
        <v>1</v>
      </c>
      <c r="K25" s="18" t="s">
        <v>46</v>
      </c>
      <c r="L25" s="18" t="s">
        <v>6</v>
      </c>
      <c r="M25" s="46"/>
      <c r="N25" s="23"/>
      <c r="O25" s="23"/>
      <c r="P25" s="45"/>
      <c r="Q25" s="23"/>
      <c r="R25" s="23"/>
      <c r="S25" s="45"/>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7"/>
      <c r="AV25" s="40"/>
      <c r="AW25" s="40"/>
      <c r="AX25" s="40"/>
      <c r="AY25" s="40"/>
      <c r="AZ25" s="40"/>
      <c r="BA25" s="62">
        <f t="shared" si="5"/>
        <v>414188.54</v>
      </c>
      <c r="BB25" s="68">
        <f t="shared" si="6"/>
        <v>414188.54</v>
      </c>
      <c r="BC25" s="43" t="str">
        <f t="shared" si="7"/>
        <v>INR  Four Lakh Fourteen Thousand One Hundred &amp; Eighty Eight  and Paise Fifty Four Only</v>
      </c>
      <c r="IE25" s="22">
        <v>1.02</v>
      </c>
      <c r="IF25" s="22" t="s">
        <v>38</v>
      </c>
      <c r="IG25" s="22" t="s">
        <v>39</v>
      </c>
      <c r="IH25" s="22">
        <v>213</v>
      </c>
      <c r="II25" s="22" t="s">
        <v>35</v>
      </c>
    </row>
    <row r="26" spans="1:243" s="21" customFormat="1" ht="75">
      <c r="A26" s="34">
        <f t="shared" si="4"/>
        <v>14</v>
      </c>
      <c r="B26" s="72" t="s">
        <v>72</v>
      </c>
      <c r="C26" s="36"/>
      <c r="D26" s="75">
        <v>65.28</v>
      </c>
      <c r="E26" s="76" t="s">
        <v>55</v>
      </c>
      <c r="F26" s="77">
        <v>5594.96</v>
      </c>
      <c r="G26" s="23"/>
      <c r="H26" s="23"/>
      <c r="I26" s="38" t="s">
        <v>36</v>
      </c>
      <c r="J26" s="17">
        <f t="shared" si="0"/>
        <v>1</v>
      </c>
      <c r="K26" s="18" t="s">
        <v>46</v>
      </c>
      <c r="L26" s="18" t="s">
        <v>6</v>
      </c>
      <c r="M26" s="46"/>
      <c r="N26" s="23"/>
      <c r="O26" s="23"/>
      <c r="P26" s="45"/>
      <c r="Q26" s="23"/>
      <c r="R26" s="23"/>
      <c r="S26" s="45"/>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2">
        <f t="shared" si="5"/>
        <v>365238.99</v>
      </c>
      <c r="BB26" s="68">
        <f t="shared" si="6"/>
        <v>365238.99</v>
      </c>
      <c r="BC26" s="43" t="str">
        <f t="shared" si="7"/>
        <v>INR  Three Lakh Sixty Five Thousand Two Hundred &amp; Thirty Eight  and Paise Ninety Nine Only</v>
      </c>
      <c r="IE26" s="22">
        <v>2</v>
      </c>
      <c r="IF26" s="22" t="s">
        <v>32</v>
      </c>
      <c r="IG26" s="22" t="s">
        <v>40</v>
      </c>
      <c r="IH26" s="22">
        <v>10</v>
      </c>
      <c r="II26" s="22" t="s">
        <v>35</v>
      </c>
    </row>
    <row r="27" spans="1:243" s="21" customFormat="1" ht="60">
      <c r="A27" s="34">
        <f t="shared" si="4"/>
        <v>15</v>
      </c>
      <c r="B27" s="72" t="s">
        <v>73</v>
      </c>
      <c r="C27" s="36"/>
      <c r="D27" s="75">
        <v>298.86</v>
      </c>
      <c r="E27" s="76" t="s">
        <v>55</v>
      </c>
      <c r="F27" s="77">
        <v>1893.6</v>
      </c>
      <c r="G27" s="23"/>
      <c r="H27" s="23"/>
      <c r="I27" s="38" t="s">
        <v>36</v>
      </c>
      <c r="J27" s="17">
        <f t="shared" si="0"/>
        <v>1</v>
      </c>
      <c r="K27" s="18" t="s">
        <v>46</v>
      </c>
      <c r="L27" s="18" t="s">
        <v>6</v>
      </c>
      <c r="M27" s="46"/>
      <c r="N27" s="23"/>
      <c r="O27" s="23"/>
      <c r="P27" s="45"/>
      <c r="Q27" s="23"/>
      <c r="R27" s="23"/>
      <c r="S27" s="45"/>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2">
        <f t="shared" si="5"/>
        <v>565921.3</v>
      </c>
      <c r="BB27" s="68">
        <f t="shared" si="6"/>
        <v>565921.3</v>
      </c>
      <c r="BC27" s="43" t="str">
        <f t="shared" si="7"/>
        <v>INR  Five Lakh Sixty Five Thousand Nine Hundred &amp; Twenty One  and Paise Thirty Only</v>
      </c>
      <c r="IE27" s="22">
        <v>3</v>
      </c>
      <c r="IF27" s="22" t="s">
        <v>41</v>
      </c>
      <c r="IG27" s="22" t="s">
        <v>42</v>
      </c>
      <c r="IH27" s="22">
        <v>10</v>
      </c>
      <c r="II27" s="22" t="s">
        <v>35</v>
      </c>
    </row>
    <row r="28" spans="1:243" s="21" customFormat="1" ht="60">
      <c r="A28" s="34">
        <f t="shared" si="4"/>
        <v>16</v>
      </c>
      <c r="B28" s="72" t="s">
        <v>96</v>
      </c>
      <c r="C28" s="36"/>
      <c r="D28" s="75">
        <v>167.053</v>
      </c>
      <c r="E28" s="76" t="s">
        <v>55</v>
      </c>
      <c r="F28" s="77">
        <v>4614.4</v>
      </c>
      <c r="G28" s="23"/>
      <c r="H28" s="23"/>
      <c r="I28" s="38" t="s">
        <v>36</v>
      </c>
      <c r="J28" s="17">
        <f t="shared" si="0"/>
        <v>1</v>
      </c>
      <c r="K28" s="18" t="s">
        <v>46</v>
      </c>
      <c r="L28" s="18" t="s">
        <v>6</v>
      </c>
      <c r="M28" s="46"/>
      <c r="N28" s="23"/>
      <c r="O28" s="23"/>
      <c r="P28" s="45"/>
      <c r="Q28" s="23"/>
      <c r="R28" s="23"/>
      <c r="S28" s="45"/>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2">
        <f t="shared" si="5"/>
        <v>770849.36</v>
      </c>
      <c r="BB28" s="68">
        <f t="shared" si="6"/>
        <v>770849.36</v>
      </c>
      <c r="BC28" s="43" t="str">
        <f t="shared" si="7"/>
        <v>INR  Seven Lakh Seventy Thousand Eight Hundred &amp; Forty Nine  and Paise Thirty Six Only</v>
      </c>
      <c r="IE28" s="22">
        <v>1.01</v>
      </c>
      <c r="IF28" s="22" t="s">
        <v>37</v>
      </c>
      <c r="IG28" s="22" t="s">
        <v>33</v>
      </c>
      <c r="IH28" s="22">
        <v>123.223</v>
      </c>
      <c r="II28" s="22" t="s">
        <v>35</v>
      </c>
    </row>
    <row r="29" spans="1:243" s="21" customFormat="1" ht="180">
      <c r="A29" s="34">
        <f t="shared" si="4"/>
        <v>17</v>
      </c>
      <c r="B29" s="72" t="s">
        <v>74</v>
      </c>
      <c r="C29" s="36"/>
      <c r="D29" s="75">
        <v>1817.526</v>
      </c>
      <c r="E29" s="76" t="s">
        <v>89</v>
      </c>
      <c r="F29" s="77">
        <v>24225.6</v>
      </c>
      <c r="G29" s="23"/>
      <c r="H29" s="23"/>
      <c r="I29" s="38" t="s">
        <v>36</v>
      </c>
      <c r="J29" s="17">
        <f t="shared" si="0"/>
        <v>1</v>
      </c>
      <c r="K29" s="18" t="s">
        <v>46</v>
      </c>
      <c r="L29" s="18" t="s">
        <v>6</v>
      </c>
      <c r="M29" s="46"/>
      <c r="N29" s="23"/>
      <c r="O29" s="23"/>
      <c r="P29" s="45"/>
      <c r="Q29" s="23"/>
      <c r="R29" s="23"/>
      <c r="S29" s="45"/>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2">
        <f t="shared" si="5"/>
        <v>44030657.87</v>
      </c>
      <c r="BB29" s="68">
        <f t="shared" si="6"/>
        <v>44030657.87</v>
      </c>
      <c r="BC29" s="43" t="str">
        <f t="shared" si="7"/>
        <v>INR  Four Crore Forty Lakh Thirty Thousand Six Hundred &amp; Fifty Seven  and Paise Eighty Seven Only</v>
      </c>
      <c r="IE29" s="22">
        <v>1.02</v>
      </c>
      <c r="IF29" s="22" t="s">
        <v>38</v>
      </c>
      <c r="IG29" s="22" t="s">
        <v>39</v>
      </c>
      <c r="IH29" s="22">
        <v>213</v>
      </c>
      <c r="II29" s="22" t="s">
        <v>35</v>
      </c>
    </row>
    <row r="30" spans="1:243" s="21" customFormat="1" ht="105">
      <c r="A30" s="34">
        <f t="shared" si="4"/>
        <v>18</v>
      </c>
      <c r="B30" s="72" t="s">
        <v>75</v>
      </c>
      <c r="C30" s="36"/>
      <c r="D30" s="75">
        <v>120.36</v>
      </c>
      <c r="E30" s="76" t="s">
        <v>55</v>
      </c>
      <c r="F30" s="77">
        <v>16150.4</v>
      </c>
      <c r="G30" s="23"/>
      <c r="H30" s="23"/>
      <c r="I30" s="38" t="s">
        <v>36</v>
      </c>
      <c r="J30" s="17">
        <f t="shared" si="0"/>
        <v>1</v>
      </c>
      <c r="K30" s="18" t="s">
        <v>46</v>
      </c>
      <c r="L30" s="18" t="s">
        <v>6</v>
      </c>
      <c r="M30" s="46"/>
      <c r="N30" s="23"/>
      <c r="O30" s="23"/>
      <c r="P30" s="45"/>
      <c r="Q30" s="23"/>
      <c r="R30" s="23"/>
      <c r="S30" s="45"/>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2">
        <f t="shared" si="5"/>
        <v>1943862.14</v>
      </c>
      <c r="BB30" s="68">
        <f t="shared" si="6"/>
        <v>1943862.14</v>
      </c>
      <c r="BC30" s="43" t="str">
        <f t="shared" si="7"/>
        <v>INR  Nineteen Lakh Forty Three Thousand Eight Hundred &amp; Sixty Two  and Paise Fourteen Only</v>
      </c>
      <c r="IE30" s="22">
        <v>2</v>
      </c>
      <c r="IF30" s="22" t="s">
        <v>32</v>
      </c>
      <c r="IG30" s="22" t="s">
        <v>40</v>
      </c>
      <c r="IH30" s="22">
        <v>10</v>
      </c>
      <c r="II30" s="22" t="s">
        <v>35</v>
      </c>
    </row>
    <row r="31" spans="1:243" s="21" customFormat="1" ht="105">
      <c r="A31" s="34">
        <f t="shared" si="4"/>
        <v>19</v>
      </c>
      <c r="B31" s="69" t="s">
        <v>76</v>
      </c>
      <c r="C31" s="36"/>
      <c r="D31" s="75">
        <v>24.48</v>
      </c>
      <c r="E31" s="76" t="s">
        <v>55</v>
      </c>
      <c r="F31" s="77">
        <v>23256.58</v>
      </c>
      <c r="G31" s="23"/>
      <c r="H31" s="16"/>
      <c r="I31" s="38" t="s">
        <v>36</v>
      </c>
      <c r="J31" s="17">
        <f t="shared" si="0"/>
        <v>1</v>
      </c>
      <c r="K31" s="18" t="s">
        <v>46</v>
      </c>
      <c r="L31" s="18" t="s">
        <v>6</v>
      </c>
      <c r="M31" s="44"/>
      <c r="N31" s="23"/>
      <c r="O31" s="23"/>
      <c r="P31" s="45"/>
      <c r="Q31" s="23"/>
      <c r="R31" s="23"/>
      <c r="S31" s="45"/>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2">
        <f>total_amount_ba($B$2,$D$2,D31,F31,J31,K31,M31)</f>
        <v>569321.08</v>
      </c>
      <c r="BB31" s="68">
        <f>BA31+SUM(N31:AZ31)</f>
        <v>569321.08</v>
      </c>
      <c r="BC31" s="43" t="str">
        <f>SpellNumber(L31,BB31)</f>
        <v>INR  Five Lakh Sixty Nine Thousand Three Hundred &amp; Twenty One  and Paise Eight Only</v>
      </c>
      <c r="IE31" s="22">
        <v>1.01</v>
      </c>
      <c r="IF31" s="22" t="s">
        <v>37</v>
      </c>
      <c r="IG31" s="22" t="s">
        <v>33</v>
      </c>
      <c r="IH31" s="22">
        <v>123.223</v>
      </c>
      <c r="II31" s="22" t="s">
        <v>35</v>
      </c>
    </row>
    <row r="32" spans="1:243" s="21" customFormat="1" ht="105">
      <c r="A32" s="34">
        <f t="shared" si="4"/>
        <v>20</v>
      </c>
      <c r="B32" s="72" t="s">
        <v>77</v>
      </c>
      <c r="C32" s="36"/>
      <c r="D32" s="75">
        <v>24.48</v>
      </c>
      <c r="E32" s="76" t="s">
        <v>55</v>
      </c>
      <c r="F32" s="77">
        <v>34608</v>
      </c>
      <c r="G32" s="23"/>
      <c r="H32" s="23"/>
      <c r="I32" s="38" t="s">
        <v>36</v>
      </c>
      <c r="J32" s="17">
        <f t="shared" si="0"/>
        <v>1</v>
      </c>
      <c r="K32" s="18" t="s">
        <v>46</v>
      </c>
      <c r="L32" s="18" t="s">
        <v>6</v>
      </c>
      <c r="M32" s="46"/>
      <c r="N32" s="23"/>
      <c r="O32" s="23"/>
      <c r="P32" s="45"/>
      <c r="Q32" s="23"/>
      <c r="R32" s="23"/>
      <c r="S32" s="45"/>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2">
        <f aca="true" t="shared" si="8" ref="BA32:BA41">total_amount_ba($B$2,$D$2,D32,F32,J32,K32,M32)</f>
        <v>847203.84</v>
      </c>
      <c r="BB32" s="68">
        <f aca="true" t="shared" si="9" ref="BB32:BB41">BA32+SUM(N32:AZ32)</f>
        <v>847203.84</v>
      </c>
      <c r="BC32" s="43" t="str">
        <f>SpellNumber(L32,BB32)</f>
        <v>INR  Eight Lakh Forty Seven Thousand Two Hundred &amp; Three  and Paise Eighty Four Only</v>
      </c>
      <c r="IE32" s="22">
        <v>1.02</v>
      </c>
      <c r="IF32" s="22" t="s">
        <v>38</v>
      </c>
      <c r="IG32" s="22" t="s">
        <v>39</v>
      </c>
      <c r="IH32" s="22">
        <v>213</v>
      </c>
      <c r="II32" s="22" t="s">
        <v>35</v>
      </c>
    </row>
    <row r="33" spans="1:243" s="21" customFormat="1" ht="210">
      <c r="A33" s="34">
        <f t="shared" si="4"/>
        <v>21</v>
      </c>
      <c r="B33" s="72" t="s">
        <v>78</v>
      </c>
      <c r="C33" s="36"/>
      <c r="D33" s="75">
        <v>960.84</v>
      </c>
      <c r="E33" s="76" t="s">
        <v>55</v>
      </c>
      <c r="F33" s="77">
        <v>5191.2</v>
      </c>
      <c r="G33" s="23"/>
      <c r="H33" s="23"/>
      <c r="I33" s="38" t="s">
        <v>36</v>
      </c>
      <c r="J33" s="17">
        <f t="shared" si="0"/>
        <v>1</v>
      </c>
      <c r="K33" s="18" t="s">
        <v>46</v>
      </c>
      <c r="L33" s="18" t="s">
        <v>6</v>
      </c>
      <c r="M33" s="46"/>
      <c r="N33" s="23"/>
      <c r="O33" s="23"/>
      <c r="P33" s="45"/>
      <c r="Q33" s="23"/>
      <c r="R33" s="23"/>
      <c r="S33" s="45"/>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2">
        <f t="shared" si="8"/>
        <v>4987912.61</v>
      </c>
      <c r="BB33" s="68">
        <f t="shared" si="9"/>
        <v>4987912.61</v>
      </c>
      <c r="BC33" s="43" t="str">
        <f>SpellNumber(L33,BB33)</f>
        <v>INR  Forty Nine Lakh Eighty Seven Thousand Nine Hundred &amp; Twelve  and Paise Sixty One Only</v>
      </c>
      <c r="IE33" s="22">
        <v>2</v>
      </c>
      <c r="IF33" s="22" t="s">
        <v>32</v>
      </c>
      <c r="IG33" s="22" t="s">
        <v>40</v>
      </c>
      <c r="IH33" s="22">
        <v>10</v>
      </c>
      <c r="II33" s="22" t="s">
        <v>35</v>
      </c>
    </row>
    <row r="34" spans="1:243" s="21" customFormat="1" ht="409.5">
      <c r="A34" s="34">
        <f t="shared" si="4"/>
        <v>22</v>
      </c>
      <c r="B34" s="73" t="s">
        <v>79</v>
      </c>
      <c r="C34" s="36"/>
      <c r="D34" s="75">
        <v>4</v>
      </c>
      <c r="E34" s="76" t="s">
        <v>89</v>
      </c>
      <c r="F34" s="77">
        <v>1436400</v>
      </c>
      <c r="G34" s="23"/>
      <c r="H34" s="23"/>
      <c r="I34" s="38" t="s">
        <v>36</v>
      </c>
      <c r="J34" s="17">
        <f t="shared" si="0"/>
        <v>1</v>
      </c>
      <c r="K34" s="18" t="s">
        <v>46</v>
      </c>
      <c r="L34" s="18" t="s">
        <v>6</v>
      </c>
      <c r="M34" s="46"/>
      <c r="N34" s="23"/>
      <c r="O34" s="23"/>
      <c r="P34" s="45"/>
      <c r="Q34" s="23"/>
      <c r="R34" s="23"/>
      <c r="S34" s="45"/>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2">
        <f t="shared" si="8"/>
        <v>5745600</v>
      </c>
      <c r="BB34" s="68">
        <f t="shared" si="9"/>
        <v>5745600</v>
      </c>
      <c r="BC34" s="43" t="str">
        <f aca="true" t="shared" si="10" ref="BC34:BC41">SpellNumber(L34,BB34)</f>
        <v>INR  Fifty Seven Lakh Forty Five Thousand Six Hundred    Only</v>
      </c>
      <c r="IE34" s="22">
        <v>3</v>
      </c>
      <c r="IF34" s="22" t="s">
        <v>41</v>
      </c>
      <c r="IG34" s="22" t="s">
        <v>42</v>
      </c>
      <c r="IH34" s="22">
        <v>10</v>
      </c>
      <c r="II34" s="22" t="s">
        <v>35</v>
      </c>
    </row>
    <row r="35" spans="1:243" s="21" customFormat="1" ht="360">
      <c r="A35" s="34">
        <f t="shared" si="4"/>
        <v>23</v>
      </c>
      <c r="B35" s="69" t="s">
        <v>80</v>
      </c>
      <c r="C35" s="36"/>
      <c r="D35" s="75">
        <v>5</v>
      </c>
      <c r="E35" s="76" t="s">
        <v>89</v>
      </c>
      <c r="F35" s="77">
        <v>784325</v>
      </c>
      <c r="G35" s="23"/>
      <c r="H35" s="23"/>
      <c r="I35" s="38" t="s">
        <v>36</v>
      </c>
      <c r="J35" s="17">
        <f t="shared" si="0"/>
        <v>1</v>
      </c>
      <c r="K35" s="18" t="s">
        <v>46</v>
      </c>
      <c r="L35" s="18" t="s">
        <v>6</v>
      </c>
      <c r="M35" s="46"/>
      <c r="N35" s="23"/>
      <c r="O35" s="23"/>
      <c r="P35" s="45"/>
      <c r="Q35" s="23"/>
      <c r="R35" s="23"/>
      <c r="S35" s="45"/>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2">
        <f t="shared" si="8"/>
        <v>3921625</v>
      </c>
      <c r="BB35" s="68">
        <f t="shared" si="9"/>
        <v>3921625</v>
      </c>
      <c r="BC35" s="43" t="str">
        <f t="shared" si="10"/>
        <v>INR  Thirty Nine Lakh Twenty One Thousand Six Hundred &amp; Twenty Five  Only</v>
      </c>
      <c r="IE35" s="22">
        <v>1.01</v>
      </c>
      <c r="IF35" s="22" t="s">
        <v>37</v>
      </c>
      <c r="IG35" s="22" t="s">
        <v>33</v>
      </c>
      <c r="IH35" s="22">
        <v>123.223</v>
      </c>
      <c r="II35" s="22" t="s">
        <v>35</v>
      </c>
    </row>
    <row r="36" spans="1:243" s="21" customFormat="1" ht="28.5">
      <c r="A36" s="34">
        <f t="shared" si="4"/>
        <v>24</v>
      </c>
      <c r="B36" s="74" t="s">
        <v>81</v>
      </c>
      <c r="C36" s="36"/>
      <c r="D36" s="75">
        <v>52</v>
      </c>
      <c r="E36" s="76" t="s">
        <v>55</v>
      </c>
      <c r="F36" s="77">
        <v>1961.12</v>
      </c>
      <c r="G36" s="23"/>
      <c r="H36" s="23"/>
      <c r="I36" s="38" t="s">
        <v>36</v>
      </c>
      <c r="J36" s="17">
        <f t="shared" si="0"/>
        <v>1</v>
      </c>
      <c r="K36" s="18" t="s">
        <v>46</v>
      </c>
      <c r="L36" s="18" t="s">
        <v>6</v>
      </c>
      <c r="M36" s="46"/>
      <c r="N36" s="23"/>
      <c r="O36" s="23"/>
      <c r="P36" s="45"/>
      <c r="Q36" s="23"/>
      <c r="R36" s="23"/>
      <c r="S36" s="45"/>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7"/>
      <c r="AV36" s="40"/>
      <c r="AW36" s="40"/>
      <c r="AX36" s="40"/>
      <c r="AY36" s="40"/>
      <c r="AZ36" s="40"/>
      <c r="BA36" s="62">
        <f t="shared" si="8"/>
        <v>101978.24</v>
      </c>
      <c r="BB36" s="68">
        <f t="shared" si="9"/>
        <v>101978.24</v>
      </c>
      <c r="BC36" s="43" t="str">
        <f t="shared" si="10"/>
        <v>INR  One Lakh One Thousand Nine Hundred &amp; Seventy Eight  and Paise Twenty Four Only</v>
      </c>
      <c r="IE36" s="22">
        <v>1.02</v>
      </c>
      <c r="IF36" s="22" t="s">
        <v>38</v>
      </c>
      <c r="IG36" s="22" t="s">
        <v>39</v>
      </c>
      <c r="IH36" s="22">
        <v>213</v>
      </c>
      <c r="II36" s="22" t="s">
        <v>35</v>
      </c>
    </row>
    <row r="37" spans="1:243" s="21" customFormat="1" ht="28.5">
      <c r="A37" s="34">
        <f t="shared" si="4"/>
        <v>25</v>
      </c>
      <c r="B37" s="74" t="s">
        <v>82</v>
      </c>
      <c r="C37" s="36"/>
      <c r="D37" s="75">
        <v>118</v>
      </c>
      <c r="E37" s="76" t="s">
        <v>55</v>
      </c>
      <c r="F37" s="77">
        <v>2884</v>
      </c>
      <c r="G37" s="23"/>
      <c r="H37" s="23"/>
      <c r="I37" s="38" t="s">
        <v>36</v>
      </c>
      <c r="J37" s="17">
        <f t="shared" si="0"/>
        <v>1</v>
      </c>
      <c r="K37" s="18" t="s">
        <v>46</v>
      </c>
      <c r="L37" s="18" t="s">
        <v>6</v>
      </c>
      <c r="M37" s="46"/>
      <c r="N37" s="23"/>
      <c r="O37" s="23"/>
      <c r="P37" s="45"/>
      <c r="Q37" s="23"/>
      <c r="R37" s="23"/>
      <c r="S37" s="45"/>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2">
        <f t="shared" si="8"/>
        <v>340312</v>
      </c>
      <c r="BB37" s="68">
        <f t="shared" si="9"/>
        <v>340312</v>
      </c>
      <c r="BC37" s="43" t="str">
        <f t="shared" si="10"/>
        <v>INR  Three Lakh Forty Thousand Three Hundred &amp; Twelve  Only</v>
      </c>
      <c r="IE37" s="22">
        <v>2</v>
      </c>
      <c r="IF37" s="22" t="s">
        <v>32</v>
      </c>
      <c r="IG37" s="22" t="s">
        <v>40</v>
      </c>
      <c r="IH37" s="22">
        <v>10</v>
      </c>
      <c r="II37" s="22" t="s">
        <v>35</v>
      </c>
    </row>
    <row r="38" spans="1:243" s="21" customFormat="1" ht="60">
      <c r="A38" s="34">
        <f t="shared" si="4"/>
        <v>26</v>
      </c>
      <c r="B38" s="72" t="s">
        <v>83</v>
      </c>
      <c r="C38" s="36"/>
      <c r="D38" s="75">
        <v>48.96</v>
      </c>
      <c r="E38" s="76" t="s">
        <v>55</v>
      </c>
      <c r="F38" s="77">
        <v>6114.08</v>
      </c>
      <c r="G38" s="23"/>
      <c r="H38" s="23"/>
      <c r="I38" s="38" t="s">
        <v>36</v>
      </c>
      <c r="J38" s="17">
        <f t="shared" si="0"/>
        <v>1</v>
      </c>
      <c r="K38" s="18" t="s">
        <v>46</v>
      </c>
      <c r="L38" s="18" t="s">
        <v>6</v>
      </c>
      <c r="M38" s="46"/>
      <c r="N38" s="23"/>
      <c r="O38" s="23"/>
      <c r="P38" s="45"/>
      <c r="Q38" s="23"/>
      <c r="R38" s="23"/>
      <c r="S38" s="45"/>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2">
        <f t="shared" si="8"/>
        <v>299345.36</v>
      </c>
      <c r="BB38" s="68">
        <f t="shared" si="9"/>
        <v>299345.36</v>
      </c>
      <c r="BC38" s="43" t="str">
        <f t="shared" si="10"/>
        <v>INR  Two Lakh Ninety Nine Thousand Three Hundred &amp; Forty Five  and Paise Thirty Six Only</v>
      </c>
      <c r="IE38" s="22">
        <v>3</v>
      </c>
      <c r="IF38" s="22" t="s">
        <v>41</v>
      </c>
      <c r="IG38" s="22" t="s">
        <v>42</v>
      </c>
      <c r="IH38" s="22">
        <v>10</v>
      </c>
      <c r="II38" s="22" t="s">
        <v>35</v>
      </c>
    </row>
    <row r="39" spans="1:243" s="21" customFormat="1" ht="150">
      <c r="A39" s="34">
        <f t="shared" si="4"/>
        <v>27</v>
      </c>
      <c r="B39" s="69" t="s">
        <v>84</v>
      </c>
      <c r="C39" s="36"/>
      <c r="D39" s="75">
        <v>2778.366</v>
      </c>
      <c r="E39" s="78" t="s">
        <v>90</v>
      </c>
      <c r="F39" s="77">
        <v>23648.8</v>
      </c>
      <c r="G39" s="23"/>
      <c r="H39" s="23"/>
      <c r="I39" s="38" t="s">
        <v>36</v>
      </c>
      <c r="J39" s="17">
        <f t="shared" si="0"/>
        <v>1</v>
      </c>
      <c r="K39" s="18" t="s">
        <v>46</v>
      </c>
      <c r="L39" s="18" t="s">
        <v>6</v>
      </c>
      <c r="M39" s="46"/>
      <c r="N39" s="23"/>
      <c r="O39" s="23"/>
      <c r="P39" s="45"/>
      <c r="Q39" s="23"/>
      <c r="R39" s="23"/>
      <c r="S39" s="45"/>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2">
        <f t="shared" si="8"/>
        <v>65705021.86</v>
      </c>
      <c r="BB39" s="68">
        <f t="shared" si="9"/>
        <v>65705021.86</v>
      </c>
      <c r="BC39" s="43" t="str">
        <f t="shared" si="10"/>
        <v>INR  Six Crore Fifty Seven Lakh Five Thousand  &amp;Twenty One  and Paise Eighty Six Only</v>
      </c>
      <c r="IE39" s="22">
        <v>1.01</v>
      </c>
      <c r="IF39" s="22" t="s">
        <v>37</v>
      </c>
      <c r="IG39" s="22" t="s">
        <v>33</v>
      </c>
      <c r="IH39" s="22">
        <v>123.223</v>
      </c>
      <c r="II39" s="22" t="s">
        <v>35</v>
      </c>
    </row>
    <row r="40" spans="1:243" s="21" customFormat="1" ht="90">
      <c r="A40" s="34">
        <f t="shared" si="4"/>
        <v>28</v>
      </c>
      <c r="B40" s="70" t="s">
        <v>85</v>
      </c>
      <c r="C40" s="36"/>
      <c r="D40" s="75">
        <v>36</v>
      </c>
      <c r="E40" s="76" t="s">
        <v>91</v>
      </c>
      <c r="F40" s="75">
        <v>102176.73</v>
      </c>
      <c r="G40" s="23"/>
      <c r="H40" s="23"/>
      <c r="I40" s="38" t="s">
        <v>36</v>
      </c>
      <c r="J40" s="17">
        <f t="shared" si="0"/>
        <v>1</v>
      </c>
      <c r="K40" s="18" t="s">
        <v>46</v>
      </c>
      <c r="L40" s="18" t="s">
        <v>6</v>
      </c>
      <c r="M40" s="46"/>
      <c r="N40" s="23"/>
      <c r="O40" s="23"/>
      <c r="P40" s="45"/>
      <c r="Q40" s="23"/>
      <c r="R40" s="23"/>
      <c r="S40" s="45"/>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62">
        <f t="shared" si="8"/>
        <v>3678362.28</v>
      </c>
      <c r="BB40" s="68">
        <f t="shared" si="9"/>
        <v>3678362.28</v>
      </c>
      <c r="BC40" s="43" t="str">
        <f t="shared" si="10"/>
        <v>INR  Thirty Six Lakh Seventy Eight Thousand Three Hundred &amp; Sixty Two  and Paise Twenty Eight Only</v>
      </c>
      <c r="IE40" s="22">
        <v>1.02</v>
      </c>
      <c r="IF40" s="22" t="s">
        <v>38</v>
      </c>
      <c r="IG40" s="22" t="s">
        <v>39</v>
      </c>
      <c r="IH40" s="22">
        <v>213</v>
      </c>
      <c r="II40" s="22" t="s">
        <v>35</v>
      </c>
    </row>
    <row r="41" spans="1:243" s="21" customFormat="1" ht="30">
      <c r="A41" s="34">
        <f t="shared" si="4"/>
        <v>29</v>
      </c>
      <c r="B41" s="70" t="s">
        <v>86</v>
      </c>
      <c r="C41" s="36"/>
      <c r="D41" s="75">
        <v>72</v>
      </c>
      <c r="E41" s="76" t="s">
        <v>91</v>
      </c>
      <c r="F41" s="75">
        <v>26643.39</v>
      </c>
      <c r="G41" s="23"/>
      <c r="H41" s="23"/>
      <c r="I41" s="38" t="s">
        <v>36</v>
      </c>
      <c r="J41" s="17">
        <f t="shared" si="0"/>
        <v>1</v>
      </c>
      <c r="K41" s="18" t="s">
        <v>46</v>
      </c>
      <c r="L41" s="18" t="s">
        <v>6</v>
      </c>
      <c r="M41" s="46"/>
      <c r="N41" s="23"/>
      <c r="O41" s="23"/>
      <c r="P41" s="45"/>
      <c r="Q41" s="23"/>
      <c r="R41" s="23"/>
      <c r="S41" s="45"/>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62">
        <f t="shared" si="8"/>
        <v>1918324.08</v>
      </c>
      <c r="BB41" s="68">
        <f t="shared" si="9"/>
        <v>1918324.08</v>
      </c>
      <c r="BC41" s="43" t="str">
        <f t="shared" si="10"/>
        <v>INR  Nineteen Lakh Eighteen Thousand Three Hundred &amp; Twenty Four  and Paise Eight Only</v>
      </c>
      <c r="IE41" s="22">
        <v>2</v>
      </c>
      <c r="IF41" s="22" t="s">
        <v>32</v>
      </c>
      <c r="IG41" s="22" t="s">
        <v>40</v>
      </c>
      <c r="IH41" s="22">
        <v>10</v>
      </c>
      <c r="II41" s="22" t="s">
        <v>35</v>
      </c>
    </row>
    <row r="42" spans="1:243" s="21" customFormat="1" ht="30">
      <c r="A42" s="34">
        <f t="shared" si="4"/>
        <v>30</v>
      </c>
      <c r="B42" s="70" t="s">
        <v>87</v>
      </c>
      <c r="C42" s="36"/>
      <c r="D42" s="75">
        <v>36</v>
      </c>
      <c r="E42" s="76" t="s">
        <v>91</v>
      </c>
      <c r="F42" s="77">
        <v>124169.15</v>
      </c>
      <c r="G42" s="23"/>
      <c r="H42" s="16"/>
      <c r="I42" s="38" t="s">
        <v>36</v>
      </c>
      <c r="J42" s="17">
        <f t="shared" si="0"/>
        <v>1</v>
      </c>
      <c r="K42" s="18" t="s">
        <v>46</v>
      </c>
      <c r="L42" s="18" t="s">
        <v>6</v>
      </c>
      <c r="M42" s="44"/>
      <c r="N42" s="23"/>
      <c r="O42" s="23"/>
      <c r="P42" s="45"/>
      <c r="Q42" s="23"/>
      <c r="R42" s="23"/>
      <c r="S42" s="45"/>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62">
        <f>total_amount_ba($B$2,$D$2,D42,F42,J42,K42,M42)</f>
        <v>4470089.4</v>
      </c>
      <c r="BB42" s="68">
        <f>BA42+SUM(N42:AZ42)</f>
        <v>4470089.4</v>
      </c>
      <c r="BC42" s="43" t="str">
        <f>SpellNumber(L42,BB42)</f>
        <v>INR  Forty Four Lakh Seventy Thousand  &amp;Eighty Nine  and Paise Forty Only</v>
      </c>
      <c r="IE42" s="22">
        <v>1.01</v>
      </c>
      <c r="IF42" s="22" t="s">
        <v>37</v>
      </c>
      <c r="IG42" s="22" t="s">
        <v>33</v>
      </c>
      <c r="IH42" s="22">
        <v>123.223</v>
      </c>
      <c r="II42" s="22" t="s">
        <v>35</v>
      </c>
    </row>
    <row r="43" spans="1:243" s="21" customFormat="1" ht="30">
      <c r="A43" s="34">
        <f t="shared" si="4"/>
        <v>31</v>
      </c>
      <c r="B43" s="70" t="s">
        <v>88</v>
      </c>
      <c r="C43" s="36"/>
      <c r="D43" s="75">
        <v>11000</v>
      </c>
      <c r="E43" s="76" t="s">
        <v>92</v>
      </c>
      <c r="F43" s="77">
        <v>185.38</v>
      </c>
      <c r="G43" s="23"/>
      <c r="H43" s="23"/>
      <c r="I43" s="38" t="s">
        <v>36</v>
      </c>
      <c r="J43" s="17">
        <f t="shared" si="0"/>
        <v>1</v>
      </c>
      <c r="K43" s="18" t="s">
        <v>46</v>
      </c>
      <c r="L43" s="18" t="s">
        <v>6</v>
      </c>
      <c r="M43" s="46"/>
      <c r="N43" s="23"/>
      <c r="O43" s="23"/>
      <c r="P43" s="45"/>
      <c r="Q43" s="23"/>
      <c r="R43" s="23"/>
      <c r="S43" s="45"/>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62">
        <f>total_amount_ba($B$2,$D$2,D43,F43,J43,K43,M43)</f>
        <v>2039180</v>
      </c>
      <c r="BB43" s="68">
        <f>BA43+SUM(N43:AZ43)</f>
        <v>2039180</v>
      </c>
      <c r="BC43" s="43" t="str">
        <f>SpellNumber(L43,BB43)</f>
        <v>INR  Twenty Lakh Thirty Nine Thousand One Hundred &amp; Eighty  Only</v>
      </c>
      <c r="IE43" s="22">
        <v>1.02</v>
      </c>
      <c r="IF43" s="22" t="s">
        <v>38</v>
      </c>
      <c r="IG43" s="22" t="s">
        <v>39</v>
      </c>
      <c r="IH43" s="22">
        <v>213</v>
      </c>
      <c r="II43" s="22" t="s">
        <v>35</v>
      </c>
    </row>
    <row r="44" spans="1:243" s="21" customFormat="1" ht="30">
      <c r="A44" s="34">
        <f t="shared" si="4"/>
        <v>32</v>
      </c>
      <c r="B44" s="70" t="s">
        <v>95</v>
      </c>
      <c r="C44" s="36"/>
      <c r="D44" s="75">
        <v>5</v>
      </c>
      <c r="E44" s="76" t="s">
        <v>55</v>
      </c>
      <c r="F44" s="77">
        <v>2355.45</v>
      </c>
      <c r="G44" s="23"/>
      <c r="H44" s="23"/>
      <c r="I44" s="38" t="s">
        <v>36</v>
      </c>
      <c r="J44" s="17">
        <f t="shared" si="0"/>
        <v>1</v>
      </c>
      <c r="K44" s="18" t="s">
        <v>46</v>
      </c>
      <c r="L44" s="18" t="s">
        <v>6</v>
      </c>
      <c r="M44" s="46"/>
      <c r="N44" s="23"/>
      <c r="O44" s="23"/>
      <c r="P44" s="45"/>
      <c r="Q44" s="23"/>
      <c r="R44" s="23"/>
      <c r="S44" s="45"/>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62">
        <f>total_amount_ba($B$2,$D$2,D44,F44,J44,K44,M44)</f>
        <v>11777.25</v>
      </c>
      <c r="BB44" s="68">
        <f>BA44+SUM(N44:AZ44)</f>
        <v>11777.25</v>
      </c>
      <c r="BC44" s="43" t="str">
        <f>SpellNumber(L44,BB44)</f>
        <v>INR  Eleven Thousand Seven Hundred &amp; Seventy Seven  and Paise Twenty Five Only</v>
      </c>
      <c r="IE44" s="22">
        <v>2</v>
      </c>
      <c r="IF44" s="22" t="s">
        <v>32</v>
      </c>
      <c r="IG44" s="22" t="s">
        <v>40</v>
      </c>
      <c r="IH44" s="22">
        <v>10</v>
      </c>
      <c r="II44" s="22" t="s">
        <v>35</v>
      </c>
    </row>
    <row r="45" spans="1:243" s="21" customFormat="1" ht="34.5" customHeight="1">
      <c r="A45" s="48" t="s">
        <v>44</v>
      </c>
      <c r="B45" s="49"/>
      <c r="C45" s="50"/>
      <c r="D45" s="51"/>
      <c r="E45" s="51"/>
      <c r="F45" s="51"/>
      <c r="G45" s="51"/>
      <c r="H45" s="52"/>
      <c r="I45" s="52"/>
      <c r="J45" s="52"/>
      <c r="K45" s="52"/>
      <c r="L45" s="53"/>
      <c r="BA45" s="63">
        <f>SUM(BA13:BA44)</f>
        <v>191410928.38</v>
      </c>
      <c r="BB45" s="67">
        <f>SUM(BB13:BB44)</f>
        <v>191410928.38</v>
      </c>
      <c r="BC45" s="43" t="str">
        <f>SpellNumber($E$2,BB45)</f>
        <v>INR  Nineteen Crore Fourteen Lakh Ten Thousand Nine Hundred &amp; Twenty Eight  and Paise Thirty Eight Only</v>
      </c>
      <c r="IE45" s="22">
        <v>4</v>
      </c>
      <c r="IF45" s="22" t="s">
        <v>38</v>
      </c>
      <c r="IG45" s="22" t="s">
        <v>43</v>
      </c>
      <c r="IH45" s="22">
        <v>10</v>
      </c>
      <c r="II45" s="22" t="s">
        <v>35</v>
      </c>
    </row>
    <row r="46" spans="1:243" s="26" customFormat="1" ht="33.75" customHeight="1">
      <c r="A46" s="49" t="s">
        <v>49</v>
      </c>
      <c r="B46" s="54"/>
      <c r="C46" s="24"/>
      <c r="D46" s="55"/>
      <c r="E46" s="56" t="s">
        <v>52</v>
      </c>
      <c r="F46" s="65"/>
      <c r="G46" s="57"/>
      <c r="H46" s="25"/>
      <c r="I46" s="25"/>
      <c r="J46" s="25"/>
      <c r="K46" s="58"/>
      <c r="L46" s="59"/>
      <c r="M46" s="60"/>
      <c r="O46" s="21"/>
      <c r="P46" s="21"/>
      <c r="Q46" s="21"/>
      <c r="R46" s="21"/>
      <c r="S46" s="21"/>
      <c r="BA46" s="64">
        <f>IF(ISBLANK(F46),0,IF(E46="Excess (+)",ROUND(BA45+(BA45*F46),2),IF(E46="Less (-)",ROUND(BA45+(BA45*F46*(-1)),2),IF(E46="At Par",BA45,0))))</f>
        <v>0</v>
      </c>
      <c r="BB46" s="66">
        <f>ROUND(BA46,0)</f>
        <v>0</v>
      </c>
      <c r="BC46" s="43" t="str">
        <f>SpellNumber($E$2,BA46)</f>
        <v>INR Zero Only</v>
      </c>
      <c r="IE46" s="27"/>
      <c r="IF46" s="27"/>
      <c r="IG46" s="27"/>
      <c r="IH46" s="27"/>
      <c r="II46" s="27"/>
    </row>
    <row r="47" spans="1:243" s="26" customFormat="1" ht="41.25" customHeight="1">
      <c r="A47" s="48" t="s">
        <v>48</v>
      </c>
      <c r="B47" s="48"/>
      <c r="C47" s="82" t="str">
        <f>SpellNumber($E$2,BA46)</f>
        <v>INR Zero Only</v>
      </c>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4"/>
      <c r="IE47" s="27"/>
      <c r="IF47" s="27"/>
      <c r="IG47" s="27"/>
      <c r="IH47" s="27"/>
      <c r="II47" s="27"/>
    </row>
    <row r="48" spans="3:243" s="12" customFormat="1" ht="15">
      <c r="C48" s="28"/>
      <c r="D48" s="28"/>
      <c r="E48" s="28"/>
      <c r="F48" s="28"/>
      <c r="G48" s="28"/>
      <c r="H48" s="28"/>
      <c r="I48" s="28"/>
      <c r="J48" s="28"/>
      <c r="K48" s="28"/>
      <c r="L48" s="28"/>
      <c r="M48" s="28"/>
      <c r="O48" s="28"/>
      <c r="BA48" s="28"/>
      <c r="BC48" s="28"/>
      <c r="IE48" s="13"/>
      <c r="IF48" s="13"/>
      <c r="IG48" s="13"/>
      <c r="IH48" s="13"/>
      <c r="II48" s="13"/>
    </row>
  </sheetData>
  <sheetProtection password="E491" sheet="1" selectLockedCells="1"/>
  <mergeCells count="8">
    <mergeCell ref="A9:BC9"/>
    <mergeCell ref="C47:BC47"/>
    <mergeCell ref="A1:L1"/>
    <mergeCell ref="A4:BC4"/>
    <mergeCell ref="A5:BC5"/>
    <mergeCell ref="A6:BC6"/>
    <mergeCell ref="A7:BC7"/>
    <mergeCell ref="B8:BC8"/>
  </mergeCells>
  <conditionalFormatting sqref="B38:B39">
    <cfRule type="duplicateValues" priority="1" dxfId="1">
      <formula>AND(COUNTIF($B$38:$B$39,B38)&gt;1,NOT(ISBLANK(B38)))</formula>
    </cfRule>
  </conditionalFormatting>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6">
      <formula1>IF(E46="Select",-1,IF(E46="At Par",0,0))</formula1>
      <formula2>IF(E46="Select",-1,IF(E46="At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6">
      <formula1>0</formula1>
      <formula2>IF(E46&lt;&gt;"Select",99.9,0)</formula2>
    </dataValidation>
    <dataValidation type="list" allowBlank="1" showInputMessage="1" showErrorMessage="1" sqref="L13:L4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allowBlank="1" showInputMessage="1" showErrorMessage="1" promptTitle="Item Description" prompt="Please enter Item Description in text" sqref="B20:B4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6">
      <formula1>0</formula1>
      <formula2>99.9</formula2>
    </dataValidation>
    <dataValidation type="list" allowBlank="1" showInputMessage="1" showErrorMessage="1" sqref="C2">
      <formula1>"Normal, SingleWindow, Alternate"</formula1>
    </dataValidation>
    <dataValidation type="list" allowBlank="1" showInputMessage="1" showErrorMessage="1" sqref="E46">
      <formula1>"Select, Excess (+), Less (-)"</formula1>
    </dataValidation>
    <dataValidation type="decimal" allowBlank="1" showInputMessage="1" showErrorMessage="1" promptTitle="Quantity" prompt="Please enter the Quantity for this item. " errorTitle="Invalid Entry" error="Only Numeric Values are allowed. " sqref="D13:D44 F13:F44">
      <formula1>0</formula1>
      <formula2>999999999999999</formula2>
    </dataValidation>
    <dataValidation allowBlank="1" showInputMessage="1" showErrorMessage="1" promptTitle="Units" prompt="Please enter Units in text" sqref="E13:E44"/>
    <dataValidation type="decimal" allowBlank="1" showInputMessage="1" showErrorMessage="1" promptTitle="Rate Entry" prompt="Please enter the Basic Price in Rupees for this item. " errorTitle="Invaid Entry" error="Only Numeric Values are allowed. " sqref="G13:H4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4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4">
      <formula1>0</formula1>
      <formula2>999999999999999</formula2>
    </dataValidation>
    <dataValidation allowBlank="1" showInputMessage="1" showErrorMessage="1" promptTitle="Itemcode/Make" prompt="Please enter text" sqref="C13:C44"/>
    <dataValidation type="decimal" allowBlank="1" showInputMessage="1" showErrorMessage="1" errorTitle="Invalid Entry" error="Only Numeric Values are allowed. " sqref="A13:A44">
      <formula1>0</formula1>
      <formula2>999999999999999</formula2>
    </dataValidation>
    <dataValidation type="list" showInputMessage="1" showErrorMessage="1" sqref="I13:I44">
      <formula1>"Excess(+), Less(-)"</formula1>
    </dataValidation>
    <dataValidation allowBlank="1" showInputMessage="1" showErrorMessage="1" promptTitle="Addition / Deduction" prompt="Please Choose the correct One" sqref="J13:J44"/>
    <dataValidation type="list" allowBlank="1" showInputMessage="1" showErrorMessage="1" sqref="K13:K44">
      <formula1>"Partial Conversion, Full Conversion"</formula1>
    </dataValidation>
  </dataValidations>
  <printOptions/>
  <pageMargins left="0.7" right="0.7" top="0.75" bottom="0.75" header="0.3" footer="0.3"/>
  <pageSetup fitToHeight="0" fitToWidth="1" horizontalDpi="600" verticalDpi="600" orientation="landscape" paperSize="9" scale="5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1" t="s">
        <v>2</v>
      </c>
      <c r="F6" s="91"/>
      <c r="G6" s="91"/>
      <c r="H6" s="91"/>
      <c r="I6" s="91"/>
      <c r="J6" s="91"/>
      <c r="K6" s="91"/>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EL ELECTRICL MANOJ.</cp:lastModifiedBy>
  <cp:lastPrinted>2018-09-18T18:52:37Z</cp:lastPrinted>
  <dcterms:created xsi:type="dcterms:W3CDTF">2009-01-30T06:42:42Z</dcterms:created>
  <dcterms:modified xsi:type="dcterms:W3CDTF">2018-09-19T06:55:34Z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DQLuLYvBGCsKooEt5UTGuDvS/hA=</vt:lpwstr>
  </property>
</Properties>
</file>